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150" windowWidth="14190" windowHeight="13710"/>
  </bookViews>
  <sheets>
    <sheet name="基礎データ" sheetId="19" r:id="rId1"/>
    <sheet name="1号機" sheetId="9" r:id="rId2"/>
    <sheet name="2号機" sheetId="10" r:id="rId3"/>
    <sheet name="3号機" sheetId="11" r:id="rId4"/>
    <sheet name="1号機プール" sheetId="14" r:id="rId5"/>
    <sheet name="2号機プール" sheetId="15" r:id="rId6"/>
    <sheet name="3号機プール" sheetId="16" r:id="rId7"/>
    <sheet name="4号機プール既存" sheetId="13" r:id="rId8"/>
    <sheet name="4号機プール最新定点" sheetId="17" r:id="rId9"/>
    <sheet name="4号機プール合計" sheetId="18" r:id="rId10"/>
  </sheets>
  <calcPr calcId="125725"/>
</workbook>
</file>

<file path=xl/calcChain.xml><?xml version="1.0" encoding="utf-8"?>
<calcChain xmlns="http://schemas.openxmlformats.org/spreadsheetml/2006/main">
  <c r="I35" i="19"/>
  <c r="J35" s="1"/>
  <c r="K35" s="1"/>
  <c r="C35"/>
  <c r="F35" s="1"/>
  <c r="I34"/>
  <c r="J34" s="1"/>
  <c r="K34" s="1"/>
  <c r="C34"/>
  <c r="E34" s="1"/>
  <c r="I33"/>
  <c r="J33" s="1"/>
  <c r="K33" s="1"/>
  <c r="C33"/>
  <c r="F33" s="1"/>
  <c r="U54"/>
  <c r="V54" s="1"/>
  <c r="W54" s="1"/>
  <c r="Q54"/>
  <c r="R54" s="1"/>
  <c r="N54"/>
  <c r="O54" s="1"/>
  <c r="P54" s="1"/>
  <c r="I54" s="1"/>
  <c r="J54"/>
  <c r="K54" s="1"/>
  <c r="L54" s="1"/>
  <c r="D23"/>
  <c r="D22"/>
  <c r="G47"/>
  <c r="H47" s="1"/>
  <c r="I47" s="1"/>
  <c r="C47"/>
  <c r="D47" s="1"/>
  <c r="E47" s="1"/>
  <c r="F47" s="1"/>
  <c r="D21"/>
  <c r="G46"/>
  <c r="H46" s="1"/>
  <c r="I46" s="1"/>
  <c r="C46"/>
  <c r="D46" s="1"/>
  <c r="E46" s="1"/>
  <c r="F46" s="1"/>
  <c r="D20"/>
  <c r="G45"/>
  <c r="H45" s="1"/>
  <c r="I45" s="1"/>
  <c r="C45"/>
  <c r="D45" s="1"/>
  <c r="E45" s="1"/>
  <c r="F45" s="1"/>
  <c r="D19"/>
  <c r="AF11"/>
  <c r="AG11" s="1"/>
  <c r="AH11" s="1"/>
  <c r="Z11"/>
  <c r="AB11" s="1"/>
  <c r="AG10"/>
  <c r="AH10" s="1"/>
  <c r="AF10"/>
  <c r="AC10"/>
  <c r="AA10"/>
  <c r="AD10" s="1"/>
  <c r="AE10" s="1"/>
  <c r="Z10"/>
  <c r="AB10" s="1"/>
  <c r="AF9"/>
  <c r="AG9" s="1"/>
  <c r="AH9" s="1"/>
  <c r="Z9"/>
  <c r="AB9" s="1"/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6" i="17"/>
  <c r="L6" s="1"/>
  <c r="M6" s="1"/>
  <c r="K7"/>
  <c r="L7" s="1"/>
  <c r="M7" s="1"/>
  <c r="K8"/>
  <c r="L8" s="1"/>
  <c r="M8" s="1"/>
  <c r="K9"/>
  <c r="L9" s="1"/>
  <c r="M9" s="1"/>
  <c r="K10"/>
  <c r="L10" s="1"/>
  <c r="M10" s="1"/>
  <c r="K11"/>
  <c r="L11" s="1"/>
  <c r="M11" s="1"/>
  <c r="K12"/>
  <c r="L12" s="1"/>
  <c r="M12" s="1"/>
  <c r="K13"/>
  <c r="L13" s="1"/>
  <c r="M13" s="1"/>
  <c r="K14"/>
  <c r="L14" s="1"/>
  <c r="M14" s="1"/>
  <c r="K15"/>
  <c r="L15" s="1"/>
  <c r="M15" s="1"/>
  <c r="K16"/>
  <c r="L16" s="1"/>
  <c r="M16" s="1"/>
  <c r="K17"/>
  <c r="L17" s="1"/>
  <c r="M17" s="1"/>
  <c r="K18"/>
  <c r="L18" s="1"/>
  <c r="M18" s="1"/>
  <c r="K19"/>
  <c r="L19" s="1"/>
  <c r="M19" s="1"/>
  <c r="K20"/>
  <c r="L20" s="1"/>
  <c r="M20" s="1"/>
  <c r="K21"/>
  <c r="L21" s="1"/>
  <c r="M21" s="1"/>
  <c r="K22"/>
  <c r="L22" s="1"/>
  <c r="M22" s="1"/>
  <c r="K23"/>
  <c r="L23" s="1"/>
  <c r="M23" s="1"/>
  <c r="K24"/>
  <c r="L24" s="1"/>
  <c r="M24" s="1"/>
  <c r="K25"/>
  <c r="L25" s="1"/>
  <c r="M25" s="1"/>
  <c r="K26"/>
  <c r="L26" s="1"/>
  <c r="M26" s="1"/>
  <c r="K27"/>
  <c r="L27" s="1"/>
  <c r="M27" s="1"/>
  <c r="K28"/>
  <c r="L28" s="1"/>
  <c r="M28" s="1"/>
  <c r="K29"/>
  <c r="L29" s="1"/>
  <c r="M29" s="1"/>
  <c r="K30"/>
  <c r="L30" s="1"/>
  <c r="M30" s="1"/>
  <c r="K31"/>
  <c r="L31" s="1"/>
  <c r="M31" s="1"/>
  <c r="K32"/>
  <c r="L32" s="1"/>
  <c r="M32" s="1"/>
  <c r="K33"/>
  <c r="L33" s="1"/>
  <c r="M33" s="1"/>
  <c r="K34"/>
  <c r="L34" s="1"/>
  <c r="M34" s="1"/>
  <c r="K35"/>
  <c r="L35" s="1"/>
  <c r="M35" s="1"/>
  <c r="K36"/>
  <c r="L36" s="1"/>
  <c r="M36" s="1"/>
  <c r="K37"/>
  <c r="L37" s="1"/>
  <c r="M37" s="1"/>
  <c r="K38"/>
  <c r="L38" s="1"/>
  <c r="M38" s="1"/>
  <c r="K39"/>
  <c r="L39" s="1"/>
  <c r="M39" s="1"/>
  <c r="K40"/>
  <c r="L40" s="1"/>
  <c r="M40" s="1"/>
  <c r="K41"/>
  <c r="L41" s="1"/>
  <c r="M41" s="1"/>
  <c r="K42"/>
  <c r="L42" s="1"/>
  <c r="M42" s="1"/>
  <c r="K43"/>
  <c r="L43" s="1"/>
  <c r="M43" s="1"/>
  <c r="K44"/>
  <c r="L44" s="1"/>
  <c r="M44" s="1"/>
  <c r="K45"/>
  <c r="L45" s="1"/>
  <c r="M45" s="1"/>
  <c r="K46"/>
  <c r="L46" s="1"/>
  <c r="M46" s="1"/>
  <c r="K47"/>
  <c r="L47" s="1"/>
  <c r="M47" s="1"/>
  <c r="K48"/>
  <c r="L48" s="1"/>
  <c r="M48" s="1"/>
  <c r="K49"/>
  <c r="L49" s="1"/>
  <c r="M49" s="1"/>
  <c r="K50"/>
  <c r="L50" s="1"/>
  <c r="M50" s="1"/>
  <c r="K51"/>
  <c r="L51" s="1"/>
  <c r="M51" s="1"/>
  <c r="K52"/>
  <c r="L52" s="1"/>
  <c r="M52" s="1"/>
  <c r="K53"/>
  <c r="L53" s="1"/>
  <c r="M53" s="1"/>
  <c r="K54"/>
  <c r="L54" s="1"/>
  <c r="M54" s="1"/>
  <c r="K55"/>
  <c r="L55" s="1"/>
  <c r="M55" s="1"/>
  <c r="K56"/>
  <c r="L56" s="1"/>
  <c r="M56" s="1"/>
  <c r="K57"/>
  <c r="L57" s="1"/>
  <c r="M57" s="1"/>
  <c r="K58"/>
  <c r="L58" s="1"/>
  <c r="M58" s="1"/>
  <c r="K59"/>
  <c r="L59" s="1"/>
  <c r="M59" s="1"/>
  <c r="K60"/>
  <c r="L60" s="1"/>
  <c r="M60" s="1"/>
  <c r="K61"/>
  <c r="L61" s="1"/>
  <c r="M61" s="1"/>
  <c r="K62"/>
  <c r="L62" s="1"/>
  <c r="M62" s="1"/>
  <c r="K63"/>
  <c r="L63" s="1"/>
  <c r="M63" s="1"/>
  <c r="K64"/>
  <c r="L64" s="1"/>
  <c r="M64" s="1"/>
  <c r="K65"/>
  <c r="L65" s="1"/>
  <c r="M65" s="1"/>
  <c r="K66"/>
  <c r="L66" s="1"/>
  <c r="M66" s="1"/>
  <c r="K67"/>
  <c r="L67" s="1"/>
  <c r="M67" s="1"/>
  <c r="K68"/>
  <c r="L68" s="1"/>
  <c r="M68" s="1"/>
  <c r="K69"/>
  <c r="L69" s="1"/>
  <c r="M69" s="1"/>
  <c r="K70"/>
  <c r="L70" s="1"/>
  <c r="M70" s="1"/>
  <c r="K71"/>
  <c r="L71" s="1"/>
  <c r="M71" s="1"/>
  <c r="K72"/>
  <c r="L72" s="1"/>
  <c r="M72" s="1"/>
  <c r="K73"/>
  <c r="L73" s="1"/>
  <c r="M73" s="1"/>
  <c r="K74"/>
  <c r="L74" s="1"/>
  <c r="M74" s="1"/>
  <c r="K75"/>
  <c r="L75" s="1"/>
  <c r="M75" s="1"/>
  <c r="K76"/>
  <c r="L76" s="1"/>
  <c r="M76" s="1"/>
  <c r="K77"/>
  <c r="L77" s="1"/>
  <c r="M77" s="1"/>
  <c r="K78"/>
  <c r="L78" s="1"/>
  <c r="M78" s="1"/>
  <c r="K79"/>
  <c r="L79" s="1"/>
  <c r="M79" s="1"/>
  <c r="K80"/>
  <c r="L80" s="1"/>
  <c r="M80" s="1"/>
  <c r="K81"/>
  <c r="L81" s="1"/>
  <c r="M81" s="1"/>
  <c r="K82"/>
  <c r="L82" s="1"/>
  <c r="M82" s="1"/>
  <c r="K5"/>
  <c r="L5" s="1"/>
  <c r="M5" s="1"/>
  <c r="L82" i="13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K6"/>
  <c r="L6" s="1"/>
  <c r="M6" s="1"/>
  <c r="K5"/>
  <c r="L5" s="1"/>
  <c r="M5" s="1"/>
  <c r="K82" i="16"/>
  <c r="L82" s="1"/>
  <c r="M82" s="1"/>
  <c r="L81"/>
  <c r="M81" s="1"/>
  <c r="K81"/>
  <c r="K80"/>
  <c r="L80" s="1"/>
  <c r="M80" s="1"/>
  <c r="L79"/>
  <c r="M79" s="1"/>
  <c r="K79"/>
  <c r="K78"/>
  <c r="L78" s="1"/>
  <c r="M78" s="1"/>
  <c r="L77"/>
  <c r="M77" s="1"/>
  <c r="K77"/>
  <c r="K76"/>
  <c r="L76" s="1"/>
  <c r="M76" s="1"/>
  <c r="L75"/>
  <c r="M75" s="1"/>
  <c r="K75"/>
  <c r="K74"/>
  <c r="L74" s="1"/>
  <c r="M74" s="1"/>
  <c r="L73"/>
  <c r="M73" s="1"/>
  <c r="K73"/>
  <c r="K72"/>
  <c r="L72" s="1"/>
  <c r="M72" s="1"/>
  <c r="L71"/>
  <c r="M71" s="1"/>
  <c r="K71"/>
  <c r="K70"/>
  <c r="L70" s="1"/>
  <c r="M70" s="1"/>
  <c r="L69"/>
  <c r="M69" s="1"/>
  <c r="K69"/>
  <c r="K68"/>
  <c r="L68" s="1"/>
  <c r="M68" s="1"/>
  <c r="L67"/>
  <c r="M67" s="1"/>
  <c r="K67"/>
  <c r="K66"/>
  <c r="L66" s="1"/>
  <c r="M66" s="1"/>
  <c r="L65"/>
  <c r="M65" s="1"/>
  <c r="K65"/>
  <c r="K64"/>
  <c r="L64" s="1"/>
  <c r="M64" s="1"/>
  <c r="L63"/>
  <c r="M63" s="1"/>
  <c r="K63"/>
  <c r="K62"/>
  <c r="L62" s="1"/>
  <c r="M62" s="1"/>
  <c r="L61"/>
  <c r="M61" s="1"/>
  <c r="K61"/>
  <c r="K60"/>
  <c r="L60" s="1"/>
  <c r="M60" s="1"/>
  <c r="L59"/>
  <c r="M59" s="1"/>
  <c r="K59"/>
  <c r="K58"/>
  <c r="L58" s="1"/>
  <c r="M58" s="1"/>
  <c r="L57"/>
  <c r="M57" s="1"/>
  <c r="K57"/>
  <c r="K56"/>
  <c r="L56" s="1"/>
  <c r="M56" s="1"/>
  <c r="L55"/>
  <c r="M55" s="1"/>
  <c r="K55"/>
  <c r="K54"/>
  <c r="L54" s="1"/>
  <c r="M54" s="1"/>
  <c r="L53"/>
  <c r="M53" s="1"/>
  <c r="K53"/>
  <c r="K52"/>
  <c r="L52" s="1"/>
  <c r="M52" s="1"/>
  <c r="L51"/>
  <c r="M51" s="1"/>
  <c r="K51"/>
  <c r="K50"/>
  <c r="L50" s="1"/>
  <c r="M50" s="1"/>
  <c r="L49"/>
  <c r="M49" s="1"/>
  <c r="K49"/>
  <c r="K48"/>
  <c r="L48" s="1"/>
  <c r="M48" s="1"/>
  <c r="L47"/>
  <c r="M47" s="1"/>
  <c r="K47"/>
  <c r="K46"/>
  <c r="L46" s="1"/>
  <c r="M46" s="1"/>
  <c r="L45"/>
  <c r="M45" s="1"/>
  <c r="K45"/>
  <c r="K44"/>
  <c r="L44" s="1"/>
  <c r="M44" s="1"/>
  <c r="L43"/>
  <c r="M43" s="1"/>
  <c r="K43"/>
  <c r="K42"/>
  <c r="L42" s="1"/>
  <c r="M42" s="1"/>
  <c r="L41"/>
  <c r="M41" s="1"/>
  <c r="K41"/>
  <c r="K40"/>
  <c r="L40" s="1"/>
  <c r="M40" s="1"/>
  <c r="L39"/>
  <c r="M39" s="1"/>
  <c r="K39"/>
  <c r="K38"/>
  <c r="L38" s="1"/>
  <c r="M38" s="1"/>
  <c r="L37"/>
  <c r="M37" s="1"/>
  <c r="K37"/>
  <c r="K36"/>
  <c r="L36" s="1"/>
  <c r="M36" s="1"/>
  <c r="L35"/>
  <c r="M35" s="1"/>
  <c r="K35"/>
  <c r="K34"/>
  <c r="L34" s="1"/>
  <c r="M34" s="1"/>
  <c r="L33"/>
  <c r="M33" s="1"/>
  <c r="K33"/>
  <c r="K32"/>
  <c r="L32" s="1"/>
  <c r="M32" s="1"/>
  <c r="L31"/>
  <c r="M31" s="1"/>
  <c r="K31"/>
  <c r="K30"/>
  <c r="L30" s="1"/>
  <c r="M30" s="1"/>
  <c r="L29"/>
  <c r="M29" s="1"/>
  <c r="K29"/>
  <c r="K28"/>
  <c r="L28" s="1"/>
  <c r="M28" s="1"/>
  <c r="L27"/>
  <c r="M27" s="1"/>
  <c r="K27"/>
  <c r="K26"/>
  <c r="L26" s="1"/>
  <c r="M26" s="1"/>
  <c r="L25"/>
  <c r="M25" s="1"/>
  <c r="K25"/>
  <c r="K24"/>
  <c r="L24" s="1"/>
  <c r="M24" s="1"/>
  <c r="L23"/>
  <c r="M23" s="1"/>
  <c r="K23"/>
  <c r="K22"/>
  <c r="L22" s="1"/>
  <c r="M22" s="1"/>
  <c r="L21"/>
  <c r="M21" s="1"/>
  <c r="K21"/>
  <c r="K20"/>
  <c r="L20" s="1"/>
  <c r="M20" s="1"/>
  <c r="L19"/>
  <c r="M19" s="1"/>
  <c r="K19"/>
  <c r="K18"/>
  <c r="L18" s="1"/>
  <c r="M18" s="1"/>
  <c r="L17"/>
  <c r="M17" s="1"/>
  <c r="K17"/>
  <c r="K16"/>
  <c r="L16" s="1"/>
  <c r="M16" s="1"/>
  <c r="L15"/>
  <c r="M15" s="1"/>
  <c r="K15"/>
  <c r="K14"/>
  <c r="L14" s="1"/>
  <c r="M14" s="1"/>
  <c r="L13"/>
  <c r="M13" s="1"/>
  <c r="K13"/>
  <c r="K12"/>
  <c r="L12" s="1"/>
  <c r="M12" s="1"/>
  <c r="L11"/>
  <c r="M11" s="1"/>
  <c r="K11"/>
  <c r="K10"/>
  <c r="L10" s="1"/>
  <c r="M10" s="1"/>
  <c r="L9"/>
  <c r="M9" s="1"/>
  <c r="K9"/>
  <c r="K8"/>
  <c r="L8" s="1"/>
  <c r="M8" s="1"/>
  <c r="L7"/>
  <c r="M7" s="1"/>
  <c r="K7"/>
  <c r="K6"/>
  <c r="L6" s="1"/>
  <c r="M6" s="1"/>
  <c r="K5"/>
  <c r="L5" s="1"/>
  <c r="M5" s="1"/>
  <c r="K82" i="15"/>
  <c r="L82" s="1"/>
  <c r="M82" s="1"/>
  <c r="L81"/>
  <c r="M81" s="1"/>
  <c r="K81"/>
  <c r="K80"/>
  <c r="L80" s="1"/>
  <c r="M80" s="1"/>
  <c r="L79"/>
  <c r="M79" s="1"/>
  <c r="K79"/>
  <c r="K78"/>
  <c r="L78" s="1"/>
  <c r="M78" s="1"/>
  <c r="L77"/>
  <c r="M77" s="1"/>
  <c r="K77"/>
  <c r="K76"/>
  <c r="L76" s="1"/>
  <c r="M76" s="1"/>
  <c r="L75"/>
  <c r="M75" s="1"/>
  <c r="K75"/>
  <c r="K74"/>
  <c r="L74" s="1"/>
  <c r="M74" s="1"/>
  <c r="L73"/>
  <c r="M73" s="1"/>
  <c r="K73"/>
  <c r="K72"/>
  <c r="L72" s="1"/>
  <c r="M72" s="1"/>
  <c r="L71"/>
  <c r="M71" s="1"/>
  <c r="K71"/>
  <c r="K70"/>
  <c r="L70" s="1"/>
  <c r="M70" s="1"/>
  <c r="L69"/>
  <c r="M69" s="1"/>
  <c r="K69"/>
  <c r="K68"/>
  <c r="L68" s="1"/>
  <c r="M68" s="1"/>
  <c r="L67"/>
  <c r="M67" s="1"/>
  <c r="K67"/>
  <c r="K66"/>
  <c r="L66" s="1"/>
  <c r="M66" s="1"/>
  <c r="L65"/>
  <c r="M65" s="1"/>
  <c r="K65"/>
  <c r="K64"/>
  <c r="L64" s="1"/>
  <c r="M64" s="1"/>
  <c r="L63"/>
  <c r="M63" s="1"/>
  <c r="K63"/>
  <c r="K62"/>
  <c r="L62" s="1"/>
  <c r="M62" s="1"/>
  <c r="L61"/>
  <c r="M61" s="1"/>
  <c r="K61"/>
  <c r="K60"/>
  <c r="L60" s="1"/>
  <c r="M60" s="1"/>
  <c r="L59"/>
  <c r="M59" s="1"/>
  <c r="K59"/>
  <c r="K58"/>
  <c r="L58" s="1"/>
  <c r="M58" s="1"/>
  <c r="L57"/>
  <c r="M57" s="1"/>
  <c r="K57"/>
  <c r="K56"/>
  <c r="L56" s="1"/>
  <c r="M56" s="1"/>
  <c r="L55"/>
  <c r="M55" s="1"/>
  <c r="K55"/>
  <c r="K54"/>
  <c r="L54" s="1"/>
  <c r="M54" s="1"/>
  <c r="L53"/>
  <c r="M53" s="1"/>
  <c r="K53"/>
  <c r="K52"/>
  <c r="L52" s="1"/>
  <c r="M52" s="1"/>
  <c r="L51"/>
  <c r="M51" s="1"/>
  <c r="K51"/>
  <c r="K50"/>
  <c r="L50" s="1"/>
  <c r="M50" s="1"/>
  <c r="L49"/>
  <c r="M49" s="1"/>
  <c r="K49"/>
  <c r="K48"/>
  <c r="L48" s="1"/>
  <c r="M48" s="1"/>
  <c r="L47"/>
  <c r="M47" s="1"/>
  <c r="K47"/>
  <c r="K46"/>
  <c r="L46" s="1"/>
  <c r="M46" s="1"/>
  <c r="L45"/>
  <c r="M45" s="1"/>
  <c r="K45"/>
  <c r="K44"/>
  <c r="L44" s="1"/>
  <c r="M44" s="1"/>
  <c r="L43"/>
  <c r="M43" s="1"/>
  <c r="K43"/>
  <c r="K42"/>
  <c r="L42" s="1"/>
  <c r="M42" s="1"/>
  <c r="L41"/>
  <c r="M41" s="1"/>
  <c r="K41"/>
  <c r="K40"/>
  <c r="L40" s="1"/>
  <c r="M40" s="1"/>
  <c r="L39"/>
  <c r="M39" s="1"/>
  <c r="K39"/>
  <c r="K38"/>
  <c r="L38" s="1"/>
  <c r="M38" s="1"/>
  <c r="L37"/>
  <c r="M37" s="1"/>
  <c r="K37"/>
  <c r="K36"/>
  <c r="L36" s="1"/>
  <c r="M36" s="1"/>
  <c r="L35"/>
  <c r="M35" s="1"/>
  <c r="K35"/>
  <c r="K34"/>
  <c r="L34" s="1"/>
  <c r="M34" s="1"/>
  <c r="L33"/>
  <c r="M33" s="1"/>
  <c r="K33"/>
  <c r="K32"/>
  <c r="L32" s="1"/>
  <c r="M32" s="1"/>
  <c r="L31"/>
  <c r="M31" s="1"/>
  <c r="K31"/>
  <c r="K30"/>
  <c r="L30" s="1"/>
  <c r="M30" s="1"/>
  <c r="L29"/>
  <c r="M29" s="1"/>
  <c r="K29"/>
  <c r="K28"/>
  <c r="L28" s="1"/>
  <c r="M28" s="1"/>
  <c r="L27"/>
  <c r="M27" s="1"/>
  <c r="K27"/>
  <c r="K26"/>
  <c r="L26" s="1"/>
  <c r="M26" s="1"/>
  <c r="L25"/>
  <c r="M25" s="1"/>
  <c r="K25"/>
  <c r="K24"/>
  <c r="L24" s="1"/>
  <c r="M24" s="1"/>
  <c r="L23"/>
  <c r="M23" s="1"/>
  <c r="K23"/>
  <c r="K22"/>
  <c r="L22" s="1"/>
  <c r="M22" s="1"/>
  <c r="L21"/>
  <c r="M21" s="1"/>
  <c r="K21"/>
  <c r="K20"/>
  <c r="L20" s="1"/>
  <c r="M20" s="1"/>
  <c r="L19"/>
  <c r="M19" s="1"/>
  <c r="K19"/>
  <c r="K18"/>
  <c r="L18" s="1"/>
  <c r="M18" s="1"/>
  <c r="L17"/>
  <c r="M17" s="1"/>
  <c r="K17"/>
  <c r="K16"/>
  <c r="L16" s="1"/>
  <c r="M16" s="1"/>
  <c r="L15"/>
  <c r="M15" s="1"/>
  <c r="K15"/>
  <c r="K14"/>
  <c r="L14" s="1"/>
  <c r="M14" s="1"/>
  <c r="L13"/>
  <c r="M13" s="1"/>
  <c r="K13"/>
  <c r="K12"/>
  <c r="L12" s="1"/>
  <c r="M12" s="1"/>
  <c r="L11"/>
  <c r="M11" s="1"/>
  <c r="K11"/>
  <c r="K10"/>
  <c r="L10" s="1"/>
  <c r="M10" s="1"/>
  <c r="L9"/>
  <c r="M9" s="1"/>
  <c r="K9"/>
  <c r="K8"/>
  <c r="L8" s="1"/>
  <c r="M8" s="1"/>
  <c r="L7"/>
  <c r="M7" s="1"/>
  <c r="K7"/>
  <c r="K6"/>
  <c r="L6" s="1"/>
  <c r="M6" s="1"/>
  <c r="L5"/>
  <c r="M5" s="1"/>
  <c r="K5"/>
  <c r="K6" i="14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L5"/>
  <c r="K5"/>
  <c r="D67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66"/>
  <c r="B68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67"/>
  <c r="C9" i="17"/>
  <c r="G9" s="1"/>
  <c r="D8"/>
  <c r="C8" s="1"/>
  <c r="F8" s="1"/>
  <c r="G8" s="1"/>
  <c r="H8" s="1"/>
  <c r="D7"/>
  <c r="C7" s="1"/>
  <c r="F7" s="1"/>
  <c r="G7" s="1"/>
  <c r="H7" s="1"/>
  <c r="D6"/>
  <c r="C6" s="1"/>
  <c r="F6" s="1"/>
  <c r="G6" s="1"/>
  <c r="H6" s="1"/>
  <c r="F5"/>
  <c r="G5" s="1"/>
  <c r="H5" s="1"/>
  <c r="E5"/>
  <c r="E8" s="1"/>
  <c r="B67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67" i="13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F34" i="19" l="1"/>
  <c r="D34"/>
  <c r="G34" s="1"/>
  <c r="H34" s="1"/>
  <c r="E33"/>
  <c r="E35"/>
  <c r="D33"/>
  <c r="G33" s="1"/>
  <c r="H33" s="1"/>
  <c r="D35"/>
  <c r="G35" s="1"/>
  <c r="H35" s="1"/>
  <c r="M54"/>
  <c r="S54"/>
  <c r="T54" s="1"/>
  <c r="D54"/>
  <c r="AA9"/>
  <c r="AD9" s="1"/>
  <c r="AE9" s="1"/>
  <c r="AC9"/>
  <c r="AA11"/>
  <c r="AD11" s="1"/>
  <c r="AE11" s="1"/>
  <c r="AC11"/>
  <c r="H54"/>
  <c r="G10" i="17"/>
  <c r="H9"/>
  <c r="E6"/>
  <c r="E7"/>
  <c r="A17" i="18"/>
  <c r="A31"/>
  <c r="A8"/>
  <c r="A31" i="17"/>
  <c r="A19"/>
  <c r="A8"/>
  <c r="N5"/>
  <c r="O5" s="1"/>
  <c r="P5" s="1"/>
  <c r="Q5" s="1"/>
  <c r="R5" s="1"/>
  <c r="I5"/>
  <c r="J5" s="1"/>
  <c r="D8" i="13"/>
  <c r="D7"/>
  <c r="D6"/>
  <c r="D10" i="16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8"/>
  <c r="D7"/>
  <c r="D6"/>
  <c r="D10" i="15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8"/>
  <c r="D7"/>
  <c r="D6"/>
  <c r="D11" i="14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10"/>
  <c r="A31" i="13"/>
  <c r="E5"/>
  <c r="E8" s="1"/>
  <c r="E5" i="16"/>
  <c r="E8" s="1"/>
  <c r="E5" i="15"/>
  <c r="E8" s="1"/>
  <c r="D6" i="14"/>
  <c r="D7"/>
  <c r="D8"/>
  <c r="E8" s="1"/>
  <c r="E5"/>
  <c r="A19" i="16"/>
  <c r="A31"/>
  <c r="C9"/>
  <c r="N9" s="1"/>
  <c r="O9" s="1"/>
  <c r="P9" s="1"/>
  <c r="Q9" s="1"/>
  <c r="R9" s="1"/>
  <c r="A8"/>
  <c r="N5"/>
  <c r="O5" s="1"/>
  <c r="I5"/>
  <c r="J5" s="1"/>
  <c r="F5"/>
  <c r="G5" s="1"/>
  <c r="H5" s="1"/>
  <c r="A31" i="15"/>
  <c r="A19"/>
  <c r="C9"/>
  <c r="I9" s="1"/>
  <c r="J9" s="1"/>
  <c r="C8"/>
  <c r="I8" s="1"/>
  <c r="J8" s="1"/>
  <c r="A8"/>
  <c r="N5"/>
  <c r="O5" s="1"/>
  <c r="I5"/>
  <c r="J5" s="1"/>
  <c r="F5"/>
  <c r="G5" s="1"/>
  <c r="H5" s="1"/>
  <c r="A31" i="14"/>
  <c r="A19"/>
  <c r="A8"/>
  <c r="I5"/>
  <c r="J5" s="1"/>
  <c r="A19" i="13"/>
  <c r="C7"/>
  <c r="C6"/>
  <c r="A8"/>
  <c r="I5" s="1"/>
  <c r="J5" s="1"/>
  <c r="F54" i="19" l="1"/>
  <c r="E54"/>
  <c r="D10" i="17"/>
  <c r="C10" s="1"/>
  <c r="G11"/>
  <c r="H10"/>
  <c r="F10"/>
  <c r="C79" i="14"/>
  <c r="C79" i="15"/>
  <c r="F79" s="1"/>
  <c r="G79" s="1"/>
  <c r="H79" s="1"/>
  <c r="C79" i="16"/>
  <c r="F79" s="1"/>
  <c r="G79" s="1"/>
  <c r="H79" s="1"/>
  <c r="N10" i="17"/>
  <c r="O10" s="1"/>
  <c r="P10" s="1"/>
  <c r="I8"/>
  <c r="J8" s="1"/>
  <c r="I9"/>
  <c r="J9" s="1"/>
  <c r="N7"/>
  <c r="O7" s="1"/>
  <c r="P7" s="1"/>
  <c r="Q7" s="1"/>
  <c r="R7" s="1"/>
  <c r="I7"/>
  <c r="J7" s="1"/>
  <c r="N6"/>
  <c r="O6" s="1"/>
  <c r="P6" s="1"/>
  <c r="Q6" s="1"/>
  <c r="R6" s="1"/>
  <c r="I6"/>
  <c r="J6" s="1"/>
  <c r="N8"/>
  <c r="O8" s="1"/>
  <c r="P8" s="1"/>
  <c r="Q8" s="1"/>
  <c r="R8" s="1"/>
  <c r="N9"/>
  <c r="O9" s="1"/>
  <c r="P9" s="1"/>
  <c r="I10"/>
  <c r="J10" s="1"/>
  <c r="N79" i="16"/>
  <c r="O79" s="1"/>
  <c r="P79" s="1"/>
  <c r="Q79" s="1"/>
  <c r="R79" s="1"/>
  <c r="I79" i="15"/>
  <c r="J79" s="1"/>
  <c r="I79" i="14"/>
  <c r="J79" s="1"/>
  <c r="M79" s="1"/>
  <c r="E6" i="13"/>
  <c r="E7"/>
  <c r="E6" i="16"/>
  <c r="E7"/>
  <c r="E6" i="15"/>
  <c r="E7"/>
  <c r="P5" i="16"/>
  <c r="Q5" s="1"/>
  <c r="R5" s="1"/>
  <c r="C10"/>
  <c r="I10" s="1"/>
  <c r="J10" s="1"/>
  <c r="C6"/>
  <c r="I6" s="1"/>
  <c r="J6" s="1"/>
  <c r="F9"/>
  <c r="G9" s="1"/>
  <c r="H9" s="1"/>
  <c r="C11"/>
  <c r="F6"/>
  <c r="G6" s="1"/>
  <c r="H6" s="1"/>
  <c r="C8"/>
  <c r="I9"/>
  <c r="J9" s="1"/>
  <c r="F10"/>
  <c r="G10" s="1"/>
  <c r="H10" s="1"/>
  <c r="N10"/>
  <c r="O10" s="1"/>
  <c r="P10" s="1"/>
  <c r="Q10" s="1"/>
  <c r="R10" s="1"/>
  <c r="C7"/>
  <c r="P5" i="15"/>
  <c r="Q5" s="1"/>
  <c r="R5" s="1"/>
  <c r="C10"/>
  <c r="N10" s="1"/>
  <c r="O10" s="1"/>
  <c r="P10" s="1"/>
  <c r="Q10" s="1"/>
  <c r="R10" s="1"/>
  <c r="C11"/>
  <c r="C6"/>
  <c r="C7"/>
  <c r="F8"/>
  <c r="G8" s="1"/>
  <c r="H8" s="1"/>
  <c r="N8"/>
  <c r="O8" s="1"/>
  <c r="P8" s="1"/>
  <c r="Q8" s="1"/>
  <c r="R8" s="1"/>
  <c r="F9"/>
  <c r="G9" s="1"/>
  <c r="H9" s="1"/>
  <c r="N9"/>
  <c r="O9" s="1"/>
  <c r="P9" s="1"/>
  <c r="Q9" s="1"/>
  <c r="R9" s="1"/>
  <c r="F10"/>
  <c r="G10" s="1"/>
  <c r="H10" s="1"/>
  <c r="M5" i="14"/>
  <c r="C8"/>
  <c r="I6" i="13"/>
  <c r="I7"/>
  <c r="I79" i="16" l="1"/>
  <c r="J79" s="1"/>
  <c r="N79" i="15"/>
  <c r="O79" s="1"/>
  <c r="P79" s="1"/>
  <c r="Q79" s="1"/>
  <c r="R79" s="1"/>
  <c r="G12" i="17"/>
  <c r="H11"/>
  <c r="F11"/>
  <c r="D11"/>
  <c r="C11" s="1"/>
  <c r="C80" i="14"/>
  <c r="C80" i="15"/>
  <c r="C80" i="16"/>
  <c r="Q9" i="17"/>
  <c r="R9" s="1"/>
  <c r="Q10"/>
  <c r="R10" s="1"/>
  <c r="I11"/>
  <c r="J11" s="1"/>
  <c r="N11"/>
  <c r="O11" s="1"/>
  <c r="P11" s="1"/>
  <c r="J7" i="13"/>
  <c r="J6"/>
  <c r="E7" i="14"/>
  <c r="C7"/>
  <c r="I7" s="1"/>
  <c r="J7" s="1"/>
  <c r="M7" s="1"/>
  <c r="N6" i="16"/>
  <c r="O6" s="1"/>
  <c r="P6" s="1"/>
  <c r="Q6" s="1"/>
  <c r="R6" s="1"/>
  <c r="I7"/>
  <c r="J7" s="1"/>
  <c r="N7"/>
  <c r="O7" s="1"/>
  <c r="P7" s="1"/>
  <c r="Q7" s="1"/>
  <c r="R7" s="1"/>
  <c r="F7"/>
  <c r="G7" s="1"/>
  <c r="H7" s="1"/>
  <c r="N8"/>
  <c r="O8" s="1"/>
  <c r="P8" s="1"/>
  <c r="Q8" s="1"/>
  <c r="R8" s="1"/>
  <c r="F8"/>
  <c r="G8" s="1"/>
  <c r="H8" s="1"/>
  <c r="I8"/>
  <c r="J8" s="1"/>
  <c r="C12"/>
  <c r="N11"/>
  <c r="O11" s="1"/>
  <c r="P11" s="1"/>
  <c r="Q11" s="1"/>
  <c r="R11" s="1"/>
  <c r="F11"/>
  <c r="G11" s="1"/>
  <c r="H11" s="1"/>
  <c r="I11"/>
  <c r="J11" s="1"/>
  <c r="I10" i="15"/>
  <c r="J10" s="1"/>
  <c r="N6"/>
  <c r="O6" s="1"/>
  <c r="P6" s="1"/>
  <c r="Q6" s="1"/>
  <c r="R6" s="1"/>
  <c r="F6"/>
  <c r="G6" s="1"/>
  <c r="H6" s="1"/>
  <c r="I6"/>
  <c r="J6" s="1"/>
  <c r="C12"/>
  <c r="N7"/>
  <c r="O7" s="1"/>
  <c r="P7" s="1"/>
  <c r="Q7" s="1"/>
  <c r="R7" s="1"/>
  <c r="F7"/>
  <c r="G7" s="1"/>
  <c r="H7" s="1"/>
  <c r="I7"/>
  <c r="J7" s="1"/>
  <c r="I11"/>
  <c r="J11" s="1"/>
  <c r="N11"/>
  <c r="O11" s="1"/>
  <c r="P11" s="1"/>
  <c r="Q11" s="1"/>
  <c r="R11" s="1"/>
  <c r="F11"/>
  <c r="G11" s="1"/>
  <c r="H11" s="1"/>
  <c r="I8" i="14"/>
  <c r="J8" s="1"/>
  <c r="M8" s="1"/>
  <c r="C9"/>
  <c r="C8" i="13"/>
  <c r="N8" i="14" l="1"/>
  <c r="O8" s="1"/>
  <c r="P8" s="1"/>
  <c r="Q8" s="1"/>
  <c r="R8" s="1"/>
  <c r="F79"/>
  <c r="G79" s="1"/>
  <c r="H79" s="1"/>
  <c r="N79"/>
  <c r="O79" s="1"/>
  <c r="P79" s="1"/>
  <c r="Q79" s="1"/>
  <c r="R79" s="1"/>
  <c r="D12" i="17"/>
  <c r="C12" s="1"/>
  <c r="G13"/>
  <c r="H12"/>
  <c r="F12"/>
  <c r="F80" i="14"/>
  <c r="G80" s="1"/>
  <c r="H80" s="1"/>
  <c r="I80"/>
  <c r="J80" s="1"/>
  <c r="M80" s="1"/>
  <c r="N80"/>
  <c r="O80" s="1"/>
  <c r="P80" s="1"/>
  <c r="Q80" s="1"/>
  <c r="R80" s="1"/>
  <c r="C81"/>
  <c r="C82"/>
  <c r="F80" i="15"/>
  <c r="G80" s="1"/>
  <c r="H80" s="1"/>
  <c r="I80"/>
  <c r="J80" s="1"/>
  <c r="N80"/>
  <c r="O80" s="1"/>
  <c r="P80" s="1"/>
  <c r="Q80" s="1"/>
  <c r="R80" s="1"/>
  <c r="C81"/>
  <c r="C82"/>
  <c r="N80" i="16"/>
  <c r="O80" s="1"/>
  <c r="P80" s="1"/>
  <c r="Q80" s="1"/>
  <c r="R80" s="1"/>
  <c r="F80"/>
  <c r="G80" s="1"/>
  <c r="H80" s="1"/>
  <c r="I80"/>
  <c r="J80" s="1"/>
  <c r="C81"/>
  <c r="C82"/>
  <c r="Q11" i="17"/>
  <c r="R11" s="1"/>
  <c r="C6" i="14"/>
  <c r="I6" s="1"/>
  <c r="J6" s="1"/>
  <c r="M6" s="1"/>
  <c r="E6"/>
  <c r="C13" i="16"/>
  <c r="I12"/>
  <c r="J12" s="1"/>
  <c r="N12"/>
  <c r="O12" s="1"/>
  <c r="P12" s="1"/>
  <c r="Q12" s="1"/>
  <c r="R12" s="1"/>
  <c r="F12"/>
  <c r="G12" s="1"/>
  <c r="H12" s="1"/>
  <c r="N12" i="15"/>
  <c r="O12" s="1"/>
  <c r="P12" s="1"/>
  <c r="Q12" s="1"/>
  <c r="R12" s="1"/>
  <c r="F12"/>
  <c r="G12" s="1"/>
  <c r="H12" s="1"/>
  <c r="I12"/>
  <c r="J12" s="1"/>
  <c r="C13"/>
  <c r="I9" i="14"/>
  <c r="J9" s="1"/>
  <c r="M9" s="1"/>
  <c r="N9"/>
  <c r="O9" s="1"/>
  <c r="P9" s="1"/>
  <c r="Q9" s="1"/>
  <c r="R9" s="1"/>
  <c r="F9"/>
  <c r="G9" s="1"/>
  <c r="H9" s="1"/>
  <c r="N5"/>
  <c r="O5" s="1"/>
  <c r="P5" s="1"/>
  <c r="Q5" s="1"/>
  <c r="R5" s="1"/>
  <c r="F5"/>
  <c r="G5" s="1"/>
  <c r="H5" s="1"/>
  <c r="F6"/>
  <c r="G6" s="1"/>
  <c r="H6" s="1"/>
  <c r="N7"/>
  <c r="O7" s="1"/>
  <c r="P7" s="1"/>
  <c r="Q7" s="1"/>
  <c r="R7" s="1"/>
  <c r="N6"/>
  <c r="O6" s="1"/>
  <c r="P6" s="1"/>
  <c r="Q6" s="1"/>
  <c r="R6" s="1"/>
  <c r="F7"/>
  <c r="G7" s="1"/>
  <c r="H7" s="1"/>
  <c r="C10"/>
  <c r="F8"/>
  <c r="G8" s="1"/>
  <c r="H8" s="1"/>
  <c r="I8" i="13"/>
  <c r="C9"/>
  <c r="N8" s="1"/>
  <c r="O8" s="1"/>
  <c r="P8" s="1"/>
  <c r="Q8" s="1"/>
  <c r="R8" s="1"/>
  <c r="G14" i="17" l="1"/>
  <c r="H13"/>
  <c r="F13"/>
  <c r="D13"/>
  <c r="C13" s="1"/>
  <c r="N12"/>
  <c r="O12" s="1"/>
  <c r="P12" s="1"/>
  <c r="Q12" s="1"/>
  <c r="R12" s="1"/>
  <c r="I12"/>
  <c r="J12" s="1"/>
  <c r="F82" i="14"/>
  <c r="G82" s="1"/>
  <c r="H82" s="1"/>
  <c r="I82"/>
  <c r="J82" s="1"/>
  <c r="M82" s="1"/>
  <c r="N82"/>
  <c r="O82" s="1"/>
  <c r="P82" s="1"/>
  <c r="Q82" s="1"/>
  <c r="R82" s="1"/>
  <c r="N81"/>
  <c r="O81" s="1"/>
  <c r="P81" s="1"/>
  <c r="Q81" s="1"/>
  <c r="R81" s="1"/>
  <c r="F81"/>
  <c r="G81" s="1"/>
  <c r="H81" s="1"/>
  <c r="I81"/>
  <c r="J81" s="1"/>
  <c r="M81" s="1"/>
  <c r="F82" i="15"/>
  <c r="G82" s="1"/>
  <c r="H82" s="1"/>
  <c r="I82"/>
  <c r="J82" s="1"/>
  <c r="N82"/>
  <c r="O82" s="1"/>
  <c r="P82" s="1"/>
  <c r="Q82" s="1"/>
  <c r="R82" s="1"/>
  <c r="N81"/>
  <c r="O81" s="1"/>
  <c r="P81" s="1"/>
  <c r="Q81" s="1"/>
  <c r="R81" s="1"/>
  <c r="F81"/>
  <c r="G81" s="1"/>
  <c r="H81" s="1"/>
  <c r="I81"/>
  <c r="J81" s="1"/>
  <c r="N82" i="16"/>
  <c r="O82" s="1"/>
  <c r="P82" s="1"/>
  <c r="Q82" s="1"/>
  <c r="R82" s="1"/>
  <c r="F82"/>
  <c r="G82" s="1"/>
  <c r="H82" s="1"/>
  <c r="I82"/>
  <c r="J82" s="1"/>
  <c r="F81"/>
  <c r="G81" s="1"/>
  <c r="H81" s="1"/>
  <c r="I81"/>
  <c r="J81" s="1"/>
  <c r="N81"/>
  <c r="O81" s="1"/>
  <c r="P81" s="1"/>
  <c r="Q81" s="1"/>
  <c r="R81" s="1"/>
  <c r="J8" i="13"/>
  <c r="C14" i="16"/>
  <c r="N13"/>
  <c r="O13" s="1"/>
  <c r="P13" s="1"/>
  <c r="Q13" s="1"/>
  <c r="R13" s="1"/>
  <c r="F13"/>
  <c r="G13" s="1"/>
  <c r="H13" s="1"/>
  <c r="I13"/>
  <c r="J13" s="1"/>
  <c r="I13" i="15"/>
  <c r="J13" s="1"/>
  <c r="N13"/>
  <c r="O13" s="1"/>
  <c r="P13" s="1"/>
  <c r="Q13" s="1"/>
  <c r="R13" s="1"/>
  <c r="F13"/>
  <c r="G13" s="1"/>
  <c r="H13" s="1"/>
  <c r="C14"/>
  <c r="C11" i="14"/>
  <c r="N10"/>
  <c r="O10" s="1"/>
  <c r="P10" s="1"/>
  <c r="Q10" s="1"/>
  <c r="R10" s="1"/>
  <c r="F10"/>
  <c r="G10" s="1"/>
  <c r="H10" s="1"/>
  <c r="I10"/>
  <c r="J10" s="1"/>
  <c r="M10" s="1"/>
  <c r="I9" i="13"/>
  <c r="F9"/>
  <c r="G9" s="1"/>
  <c r="F5"/>
  <c r="G5" s="1"/>
  <c r="H5" s="1"/>
  <c r="N9"/>
  <c r="O9" s="1"/>
  <c r="P9" s="1"/>
  <c r="N5"/>
  <c r="O5" s="1"/>
  <c r="P5" s="1"/>
  <c r="Q5" s="1"/>
  <c r="R5" s="1"/>
  <c r="F7"/>
  <c r="G7" s="1"/>
  <c r="H7" s="1"/>
  <c r="N6"/>
  <c r="O6" s="1"/>
  <c r="P6" s="1"/>
  <c r="Q6" s="1"/>
  <c r="R6" s="1"/>
  <c r="F6"/>
  <c r="G6" s="1"/>
  <c r="H6" s="1"/>
  <c r="N7"/>
  <c r="O7" s="1"/>
  <c r="P7" s="1"/>
  <c r="Q7" s="1"/>
  <c r="R7" s="1"/>
  <c r="F8"/>
  <c r="G8" s="1"/>
  <c r="H8" s="1"/>
  <c r="Q9" l="1"/>
  <c r="R9" s="1"/>
  <c r="J5" i="18"/>
  <c r="K5" s="1"/>
  <c r="L5" s="1"/>
  <c r="H9" i="13"/>
  <c r="G10"/>
  <c r="D14" i="17"/>
  <c r="C14" s="1"/>
  <c r="G15"/>
  <c r="H14"/>
  <c r="F14"/>
  <c r="N13"/>
  <c r="O13" s="1"/>
  <c r="P13" s="1"/>
  <c r="Q13" s="1"/>
  <c r="R13" s="1"/>
  <c r="I13"/>
  <c r="J13" s="1"/>
  <c r="J9" i="13"/>
  <c r="C15" i="16"/>
  <c r="I14"/>
  <c r="J14" s="1"/>
  <c r="N14"/>
  <c r="O14" s="1"/>
  <c r="P14" s="1"/>
  <c r="Q14" s="1"/>
  <c r="R14" s="1"/>
  <c r="F14"/>
  <c r="G14" s="1"/>
  <c r="H14" s="1"/>
  <c r="N14" i="15"/>
  <c r="O14" s="1"/>
  <c r="P14" s="1"/>
  <c r="Q14" s="1"/>
  <c r="R14" s="1"/>
  <c r="F14"/>
  <c r="G14" s="1"/>
  <c r="H14" s="1"/>
  <c r="I14"/>
  <c r="J14" s="1"/>
  <c r="C15"/>
  <c r="C12" i="14"/>
  <c r="I11"/>
  <c r="J11" s="1"/>
  <c r="M11" s="1"/>
  <c r="N11"/>
  <c r="O11" s="1"/>
  <c r="P11" s="1"/>
  <c r="Q11" s="1"/>
  <c r="R11" s="1"/>
  <c r="F11"/>
  <c r="G11" s="1"/>
  <c r="H11" s="1"/>
  <c r="H10" i="13"/>
  <c r="G5" i="18" l="1"/>
  <c r="F10" i="13"/>
  <c r="D10"/>
  <c r="C10" s="1"/>
  <c r="G11"/>
  <c r="G16" i="17"/>
  <c r="H15"/>
  <c r="F15"/>
  <c r="D15"/>
  <c r="C15" s="1"/>
  <c r="I14"/>
  <c r="J14" s="1"/>
  <c r="N14"/>
  <c r="O14" s="1"/>
  <c r="P14" s="1"/>
  <c r="Q14" s="1"/>
  <c r="R14" s="1"/>
  <c r="C16" i="16"/>
  <c r="N15"/>
  <c r="O15" s="1"/>
  <c r="P15" s="1"/>
  <c r="Q15" s="1"/>
  <c r="R15" s="1"/>
  <c r="F15"/>
  <c r="G15" s="1"/>
  <c r="H15" s="1"/>
  <c r="I15"/>
  <c r="J15" s="1"/>
  <c r="I15" i="15"/>
  <c r="J15" s="1"/>
  <c r="N15"/>
  <c r="O15" s="1"/>
  <c r="P15" s="1"/>
  <c r="Q15" s="1"/>
  <c r="R15" s="1"/>
  <c r="F15"/>
  <c r="G15" s="1"/>
  <c r="H15" s="1"/>
  <c r="C16"/>
  <c r="C13" i="14"/>
  <c r="N12"/>
  <c r="O12" s="1"/>
  <c r="P12" s="1"/>
  <c r="Q12" s="1"/>
  <c r="R12" s="1"/>
  <c r="F12"/>
  <c r="G12" s="1"/>
  <c r="H12" s="1"/>
  <c r="I12"/>
  <c r="J12" s="1"/>
  <c r="M12" s="1"/>
  <c r="H11" i="13"/>
  <c r="H5" i="18" l="1"/>
  <c r="I5" s="1"/>
  <c r="G12" i="13"/>
  <c r="F11"/>
  <c r="D11"/>
  <c r="C11" s="1"/>
  <c r="N10"/>
  <c r="O10" s="1"/>
  <c r="P10" s="1"/>
  <c r="I10"/>
  <c r="J10" s="1"/>
  <c r="D16" i="17"/>
  <c r="C16" s="1"/>
  <c r="G17"/>
  <c r="H16"/>
  <c r="F16"/>
  <c r="N15"/>
  <c r="O15" s="1"/>
  <c r="P15" s="1"/>
  <c r="Q15" s="1"/>
  <c r="R15" s="1"/>
  <c r="I15"/>
  <c r="J15" s="1"/>
  <c r="G6" i="18"/>
  <c r="H6" s="1"/>
  <c r="C17" i="16"/>
  <c r="I16"/>
  <c r="J16" s="1"/>
  <c r="N16"/>
  <c r="O16" s="1"/>
  <c r="P16" s="1"/>
  <c r="Q16" s="1"/>
  <c r="R16" s="1"/>
  <c r="F16"/>
  <c r="G16" s="1"/>
  <c r="H16" s="1"/>
  <c r="N16" i="15"/>
  <c r="O16" s="1"/>
  <c r="P16" s="1"/>
  <c r="Q16" s="1"/>
  <c r="R16" s="1"/>
  <c r="F16"/>
  <c r="G16" s="1"/>
  <c r="H16" s="1"/>
  <c r="I16"/>
  <c r="J16" s="1"/>
  <c r="C17"/>
  <c r="C14" i="14"/>
  <c r="I13"/>
  <c r="J13" s="1"/>
  <c r="M13" s="1"/>
  <c r="N13"/>
  <c r="O13" s="1"/>
  <c r="P13" s="1"/>
  <c r="Q13" s="1"/>
  <c r="R13" s="1"/>
  <c r="F13"/>
  <c r="G13" s="1"/>
  <c r="H13" s="1"/>
  <c r="H12" i="13"/>
  <c r="I11" l="1"/>
  <c r="J11" s="1"/>
  <c r="N11"/>
  <c r="O11" s="1"/>
  <c r="P11" s="1"/>
  <c r="G13"/>
  <c r="F12"/>
  <c r="D12"/>
  <c r="C12" s="1"/>
  <c r="Q10"/>
  <c r="R10" s="1"/>
  <c r="J6" i="18"/>
  <c r="K6" s="1"/>
  <c r="L6" s="1"/>
  <c r="G18" i="17"/>
  <c r="H17"/>
  <c r="F17"/>
  <c r="D17"/>
  <c r="C17" s="1"/>
  <c r="I16"/>
  <c r="J16" s="1"/>
  <c r="N16"/>
  <c r="O16" s="1"/>
  <c r="P16" s="1"/>
  <c r="Q16" s="1"/>
  <c r="R16" s="1"/>
  <c r="G7" i="18"/>
  <c r="H7" s="1"/>
  <c r="I6"/>
  <c r="C18" i="16"/>
  <c r="N17"/>
  <c r="O17" s="1"/>
  <c r="P17" s="1"/>
  <c r="Q17" s="1"/>
  <c r="R17" s="1"/>
  <c r="F17"/>
  <c r="G17" s="1"/>
  <c r="H17" s="1"/>
  <c r="I17"/>
  <c r="J17" s="1"/>
  <c r="I17" i="15"/>
  <c r="J17" s="1"/>
  <c r="N17"/>
  <c r="O17" s="1"/>
  <c r="P17" s="1"/>
  <c r="Q17" s="1"/>
  <c r="R17" s="1"/>
  <c r="F17"/>
  <c r="G17" s="1"/>
  <c r="H17" s="1"/>
  <c r="C18"/>
  <c r="C15" i="14"/>
  <c r="N14"/>
  <c r="O14" s="1"/>
  <c r="P14" s="1"/>
  <c r="Q14" s="1"/>
  <c r="R14" s="1"/>
  <c r="F14"/>
  <c r="G14" s="1"/>
  <c r="H14" s="1"/>
  <c r="I14"/>
  <c r="J14" s="1"/>
  <c r="M14" s="1"/>
  <c r="H13" i="13"/>
  <c r="I12" l="1"/>
  <c r="J12" s="1"/>
  <c r="N12"/>
  <c r="O12" s="1"/>
  <c r="P12" s="1"/>
  <c r="G14"/>
  <c r="F13"/>
  <c r="D13"/>
  <c r="C13" s="1"/>
  <c r="Q11"/>
  <c r="R11" s="1"/>
  <c r="J7" i="18"/>
  <c r="K7" s="1"/>
  <c r="L7" s="1"/>
  <c r="D18" i="17"/>
  <c r="C18" s="1"/>
  <c r="G19"/>
  <c r="H18"/>
  <c r="F18"/>
  <c r="N17"/>
  <c r="O17" s="1"/>
  <c r="P17" s="1"/>
  <c r="Q17" s="1"/>
  <c r="R17" s="1"/>
  <c r="I17"/>
  <c r="J17" s="1"/>
  <c r="G8" i="18"/>
  <c r="H8" s="1"/>
  <c r="I7"/>
  <c r="C19" i="16"/>
  <c r="I18"/>
  <c r="J18" s="1"/>
  <c r="N18"/>
  <c r="O18" s="1"/>
  <c r="P18" s="1"/>
  <c r="Q18" s="1"/>
  <c r="R18" s="1"/>
  <c r="F18"/>
  <c r="G18" s="1"/>
  <c r="H18" s="1"/>
  <c r="C19" i="15"/>
  <c r="N18"/>
  <c r="O18" s="1"/>
  <c r="P18" s="1"/>
  <c r="Q18" s="1"/>
  <c r="R18" s="1"/>
  <c r="F18"/>
  <c r="G18" s="1"/>
  <c r="H18" s="1"/>
  <c r="I18"/>
  <c r="J18" s="1"/>
  <c r="C16" i="14"/>
  <c r="I15"/>
  <c r="J15" s="1"/>
  <c r="M15" s="1"/>
  <c r="N15"/>
  <c r="O15" s="1"/>
  <c r="P15" s="1"/>
  <c r="Q15" s="1"/>
  <c r="R15" s="1"/>
  <c r="F15"/>
  <c r="G15" s="1"/>
  <c r="H15" s="1"/>
  <c r="H14" i="13"/>
  <c r="I13" l="1"/>
  <c r="J13" s="1"/>
  <c r="N13"/>
  <c r="O13" s="1"/>
  <c r="P13" s="1"/>
  <c r="G15"/>
  <c r="F14"/>
  <c r="D14"/>
  <c r="C14" s="1"/>
  <c r="Q12"/>
  <c r="R12" s="1"/>
  <c r="J8" i="18"/>
  <c r="K8" s="1"/>
  <c r="L8" s="1"/>
  <c r="G20" i="17"/>
  <c r="H19"/>
  <c r="F19"/>
  <c r="D19"/>
  <c r="C19" s="1"/>
  <c r="N18"/>
  <c r="O18" s="1"/>
  <c r="P18" s="1"/>
  <c r="Q18" s="1"/>
  <c r="R18" s="1"/>
  <c r="I18"/>
  <c r="J18" s="1"/>
  <c r="G9" i="18"/>
  <c r="H9" s="1"/>
  <c r="I8"/>
  <c r="C20" i="16"/>
  <c r="I19"/>
  <c r="J19" s="1"/>
  <c r="N19"/>
  <c r="O19" s="1"/>
  <c r="P19" s="1"/>
  <c r="Q19" s="1"/>
  <c r="R19" s="1"/>
  <c r="F19"/>
  <c r="G19" s="1"/>
  <c r="H19" s="1"/>
  <c r="C20" i="15"/>
  <c r="N19"/>
  <c r="O19" s="1"/>
  <c r="P19" s="1"/>
  <c r="Q19" s="1"/>
  <c r="R19" s="1"/>
  <c r="F19"/>
  <c r="G19" s="1"/>
  <c r="H19" s="1"/>
  <c r="I19"/>
  <c r="J19" s="1"/>
  <c r="C17" i="14"/>
  <c r="N16"/>
  <c r="O16" s="1"/>
  <c r="P16" s="1"/>
  <c r="Q16" s="1"/>
  <c r="R16" s="1"/>
  <c r="F16"/>
  <c r="G16" s="1"/>
  <c r="H16" s="1"/>
  <c r="I16"/>
  <c r="J16" s="1"/>
  <c r="M16" s="1"/>
  <c r="H15" i="13"/>
  <c r="N14" l="1"/>
  <c r="O14" s="1"/>
  <c r="P14" s="1"/>
  <c r="I14"/>
  <c r="J14" s="1"/>
  <c r="G16"/>
  <c r="F15"/>
  <c r="D15"/>
  <c r="C15" s="1"/>
  <c r="Q13"/>
  <c r="R13" s="1"/>
  <c r="J9" i="18"/>
  <c r="K9" s="1"/>
  <c r="L9" s="1"/>
  <c r="D20" i="17"/>
  <c r="C20" s="1"/>
  <c r="G21"/>
  <c r="H20"/>
  <c r="F20"/>
  <c r="I19"/>
  <c r="J19" s="1"/>
  <c r="N19"/>
  <c r="O19" s="1"/>
  <c r="P19" s="1"/>
  <c r="Q19" s="1"/>
  <c r="R19" s="1"/>
  <c r="G10" i="18"/>
  <c r="H10" s="1"/>
  <c r="I9"/>
  <c r="C21" i="16"/>
  <c r="N20"/>
  <c r="O20" s="1"/>
  <c r="P20" s="1"/>
  <c r="Q20" s="1"/>
  <c r="R20" s="1"/>
  <c r="F20"/>
  <c r="G20" s="1"/>
  <c r="H20" s="1"/>
  <c r="I20"/>
  <c r="J20" s="1"/>
  <c r="C21" i="15"/>
  <c r="I20"/>
  <c r="J20" s="1"/>
  <c r="N20"/>
  <c r="O20" s="1"/>
  <c r="P20" s="1"/>
  <c r="Q20" s="1"/>
  <c r="R20" s="1"/>
  <c r="F20"/>
  <c r="G20" s="1"/>
  <c r="H20" s="1"/>
  <c r="C18" i="14"/>
  <c r="I17"/>
  <c r="J17" s="1"/>
  <c r="M17" s="1"/>
  <c r="N17"/>
  <c r="O17" s="1"/>
  <c r="P17" s="1"/>
  <c r="Q17" s="1"/>
  <c r="R17" s="1"/>
  <c r="F17"/>
  <c r="G17" s="1"/>
  <c r="H17" s="1"/>
  <c r="H16" i="13"/>
  <c r="N15" l="1"/>
  <c r="O15" s="1"/>
  <c r="P15" s="1"/>
  <c r="I15"/>
  <c r="J15" s="1"/>
  <c r="G17"/>
  <c r="F16"/>
  <c r="D16"/>
  <c r="C16" s="1"/>
  <c r="Q14"/>
  <c r="R14" s="1"/>
  <c r="J10" i="18"/>
  <c r="K10" s="1"/>
  <c r="L10" s="1"/>
  <c r="G22" i="17"/>
  <c r="H21"/>
  <c r="F21"/>
  <c r="D21"/>
  <c r="C21" s="1"/>
  <c r="N20"/>
  <c r="O20" s="1"/>
  <c r="P20" s="1"/>
  <c r="Q20" s="1"/>
  <c r="R20" s="1"/>
  <c r="I20"/>
  <c r="J20" s="1"/>
  <c r="I10" i="18"/>
  <c r="G11"/>
  <c r="H11" s="1"/>
  <c r="C22" i="16"/>
  <c r="I21"/>
  <c r="J21" s="1"/>
  <c r="N21"/>
  <c r="O21" s="1"/>
  <c r="P21" s="1"/>
  <c r="Q21" s="1"/>
  <c r="R21" s="1"/>
  <c r="F21"/>
  <c r="G21" s="1"/>
  <c r="H21" s="1"/>
  <c r="C22" i="15"/>
  <c r="N21"/>
  <c r="O21" s="1"/>
  <c r="P21" s="1"/>
  <c r="Q21" s="1"/>
  <c r="R21" s="1"/>
  <c r="F21"/>
  <c r="G21" s="1"/>
  <c r="H21" s="1"/>
  <c r="I21"/>
  <c r="J21" s="1"/>
  <c r="N18" i="14"/>
  <c r="O18" s="1"/>
  <c r="P18" s="1"/>
  <c r="Q18" s="1"/>
  <c r="R18" s="1"/>
  <c r="F18"/>
  <c r="G18" s="1"/>
  <c r="H18" s="1"/>
  <c r="I18"/>
  <c r="J18" s="1"/>
  <c r="M18" s="1"/>
  <c r="C19"/>
  <c r="H17" i="13"/>
  <c r="N16" l="1"/>
  <c r="O16" s="1"/>
  <c r="P16" s="1"/>
  <c r="I16"/>
  <c r="J16" s="1"/>
  <c r="G18"/>
  <c r="F17"/>
  <c r="D17"/>
  <c r="C17" s="1"/>
  <c r="Q15"/>
  <c r="R15" s="1"/>
  <c r="J11" i="18"/>
  <c r="K11" s="1"/>
  <c r="L11" s="1"/>
  <c r="D22" i="17"/>
  <c r="C22" s="1"/>
  <c r="G23"/>
  <c r="H22"/>
  <c r="F22"/>
  <c r="I21"/>
  <c r="J21" s="1"/>
  <c r="N21"/>
  <c r="O21" s="1"/>
  <c r="P21" s="1"/>
  <c r="Q21" s="1"/>
  <c r="R21" s="1"/>
  <c r="G12" i="18"/>
  <c r="H12" s="1"/>
  <c r="I11"/>
  <c r="C23" i="16"/>
  <c r="N22"/>
  <c r="O22" s="1"/>
  <c r="P22" s="1"/>
  <c r="Q22" s="1"/>
  <c r="R22" s="1"/>
  <c r="F22"/>
  <c r="G22" s="1"/>
  <c r="H22" s="1"/>
  <c r="I22"/>
  <c r="J22" s="1"/>
  <c r="C23" i="15"/>
  <c r="I22"/>
  <c r="J22" s="1"/>
  <c r="N22"/>
  <c r="O22" s="1"/>
  <c r="P22" s="1"/>
  <c r="Q22" s="1"/>
  <c r="R22" s="1"/>
  <c r="F22"/>
  <c r="G22" s="1"/>
  <c r="H22" s="1"/>
  <c r="N19" i="14"/>
  <c r="O19" s="1"/>
  <c r="P19" s="1"/>
  <c r="Q19" s="1"/>
  <c r="R19" s="1"/>
  <c r="F19"/>
  <c r="G19" s="1"/>
  <c r="H19" s="1"/>
  <c r="I19"/>
  <c r="J19" s="1"/>
  <c r="M19" s="1"/>
  <c r="C20"/>
  <c r="H18" i="13"/>
  <c r="N17" l="1"/>
  <c r="O17" s="1"/>
  <c r="P17" s="1"/>
  <c r="I17"/>
  <c r="J17" s="1"/>
  <c r="G19"/>
  <c r="F18"/>
  <c r="D18"/>
  <c r="C18" s="1"/>
  <c r="Q16"/>
  <c r="R16" s="1"/>
  <c r="J12" i="18"/>
  <c r="K12" s="1"/>
  <c r="L12" s="1"/>
  <c r="G24" i="17"/>
  <c r="H23"/>
  <c r="F23"/>
  <c r="D23"/>
  <c r="C23" s="1"/>
  <c r="N22"/>
  <c r="O22" s="1"/>
  <c r="P22" s="1"/>
  <c r="Q22" s="1"/>
  <c r="R22" s="1"/>
  <c r="I22"/>
  <c r="J22" s="1"/>
  <c r="G13" i="18"/>
  <c r="H13" s="1"/>
  <c r="I12"/>
  <c r="C24" i="16"/>
  <c r="I23"/>
  <c r="J23" s="1"/>
  <c r="N23"/>
  <c r="O23" s="1"/>
  <c r="P23" s="1"/>
  <c r="Q23" s="1"/>
  <c r="R23" s="1"/>
  <c r="F23"/>
  <c r="G23" s="1"/>
  <c r="H23" s="1"/>
  <c r="C24" i="15"/>
  <c r="N23"/>
  <c r="O23" s="1"/>
  <c r="P23" s="1"/>
  <c r="Q23" s="1"/>
  <c r="R23" s="1"/>
  <c r="F23"/>
  <c r="G23" s="1"/>
  <c r="H23" s="1"/>
  <c r="I23"/>
  <c r="J23" s="1"/>
  <c r="I20" i="14"/>
  <c r="J20" s="1"/>
  <c r="M20" s="1"/>
  <c r="N20"/>
  <c r="O20" s="1"/>
  <c r="P20" s="1"/>
  <c r="Q20" s="1"/>
  <c r="R20" s="1"/>
  <c r="F20"/>
  <c r="G20" s="1"/>
  <c r="H20" s="1"/>
  <c r="C21"/>
  <c r="H19" i="13"/>
  <c r="N18" l="1"/>
  <c r="O18" s="1"/>
  <c r="P18" s="1"/>
  <c r="I18"/>
  <c r="J18" s="1"/>
  <c r="G20"/>
  <c r="F19"/>
  <c r="D19"/>
  <c r="C19" s="1"/>
  <c r="Q17"/>
  <c r="R17" s="1"/>
  <c r="J13" i="18"/>
  <c r="K13" s="1"/>
  <c r="L13" s="1"/>
  <c r="D24" i="17"/>
  <c r="C24" s="1"/>
  <c r="G25"/>
  <c r="H24"/>
  <c r="F24"/>
  <c r="I23"/>
  <c r="J23" s="1"/>
  <c r="N23"/>
  <c r="O23" s="1"/>
  <c r="P23" s="1"/>
  <c r="Q23" s="1"/>
  <c r="R23" s="1"/>
  <c r="G14" i="18"/>
  <c r="H14" s="1"/>
  <c r="I13"/>
  <c r="C25" i="16"/>
  <c r="N24"/>
  <c r="O24" s="1"/>
  <c r="P24" s="1"/>
  <c r="Q24" s="1"/>
  <c r="R24" s="1"/>
  <c r="F24"/>
  <c r="G24" s="1"/>
  <c r="H24" s="1"/>
  <c r="I24"/>
  <c r="J24" s="1"/>
  <c r="C25" i="15"/>
  <c r="I24"/>
  <c r="J24" s="1"/>
  <c r="N24"/>
  <c r="O24" s="1"/>
  <c r="P24" s="1"/>
  <c r="Q24" s="1"/>
  <c r="R24" s="1"/>
  <c r="F24"/>
  <c r="G24" s="1"/>
  <c r="H24" s="1"/>
  <c r="N21" i="14"/>
  <c r="O21" s="1"/>
  <c r="P21" s="1"/>
  <c r="Q21" s="1"/>
  <c r="R21" s="1"/>
  <c r="F21"/>
  <c r="G21" s="1"/>
  <c r="H21" s="1"/>
  <c r="I21"/>
  <c r="J21" s="1"/>
  <c r="M21" s="1"/>
  <c r="C22"/>
  <c r="H20" i="13"/>
  <c r="N19" l="1"/>
  <c r="O19" s="1"/>
  <c r="P19" s="1"/>
  <c r="I19"/>
  <c r="J19" s="1"/>
  <c r="G21"/>
  <c r="F20"/>
  <c r="D20"/>
  <c r="C20" s="1"/>
  <c r="Q18"/>
  <c r="R18" s="1"/>
  <c r="J14" i="18"/>
  <c r="K14" s="1"/>
  <c r="L14" s="1"/>
  <c r="G26" i="17"/>
  <c r="H25"/>
  <c r="F25"/>
  <c r="D25"/>
  <c r="C25" s="1"/>
  <c r="N24"/>
  <c r="O24" s="1"/>
  <c r="P24" s="1"/>
  <c r="Q24" s="1"/>
  <c r="R24" s="1"/>
  <c r="I24"/>
  <c r="J24" s="1"/>
  <c r="G15" i="18"/>
  <c r="H15" s="1"/>
  <c r="I14"/>
  <c r="C26" i="16"/>
  <c r="I25"/>
  <c r="J25" s="1"/>
  <c r="N25"/>
  <c r="O25" s="1"/>
  <c r="P25" s="1"/>
  <c r="Q25" s="1"/>
  <c r="R25" s="1"/>
  <c r="F25"/>
  <c r="G25" s="1"/>
  <c r="H25" s="1"/>
  <c r="C26" i="15"/>
  <c r="N25"/>
  <c r="O25" s="1"/>
  <c r="P25" s="1"/>
  <c r="Q25" s="1"/>
  <c r="R25" s="1"/>
  <c r="F25"/>
  <c r="G25" s="1"/>
  <c r="H25" s="1"/>
  <c r="I25"/>
  <c r="J25" s="1"/>
  <c r="I22" i="14"/>
  <c r="J22" s="1"/>
  <c r="M22" s="1"/>
  <c r="N22"/>
  <c r="O22" s="1"/>
  <c r="P22" s="1"/>
  <c r="Q22" s="1"/>
  <c r="R22" s="1"/>
  <c r="F22"/>
  <c r="G22" s="1"/>
  <c r="H22" s="1"/>
  <c r="C23"/>
  <c r="H21" i="13"/>
  <c r="N20" l="1"/>
  <c r="O20" s="1"/>
  <c r="P20" s="1"/>
  <c r="I20"/>
  <c r="J20" s="1"/>
  <c r="G22"/>
  <c r="F21"/>
  <c r="D21"/>
  <c r="C21" s="1"/>
  <c r="Q19"/>
  <c r="R19" s="1"/>
  <c r="J15" i="18"/>
  <c r="K15" s="1"/>
  <c r="L15" s="1"/>
  <c r="D26" i="17"/>
  <c r="C26" s="1"/>
  <c r="G27"/>
  <c r="H26"/>
  <c r="F26"/>
  <c r="I25"/>
  <c r="J25" s="1"/>
  <c r="N25"/>
  <c r="O25" s="1"/>
  <c r="P25" s="1"/>
  <c r="Q25" s="1"/>
  <c r="R25" s="1"/>
  <c r="G16" i="18"/>
  <c r="H16" s="1"/>
  <c r="I15"/>
  <c r="C27" i="16"/>
  <c r="N26"/>
  <c r="O26" s="1"/>
  <c r="P26" s="1"/>
  <c r="Q26" s="1"/>
  <c r="R26" s="1"/>
  <c r="F26"/>
  <c r="G26" s="1"/>
  <c r="H26" s="1"/>
  <c r="I26"/>
  <c r="J26" s="1"/>
  <c r="C27" i="15"/>
  <c r="I26"/>
  <c r="J26" s="1"/>
  <c r="N26"/>
  <c r="O26" s="1"/>
  <c r="P26" s="1"/>
  <c r="Q26" s="1"/>
  <c r="R26" s="1"/>
  <c r="F26"/>
  <c r="G26" s="1"/>
  <c r="H26" s="1"/>
  <c r="N23" i="14"/>
  <c r="O23" s="1"/>
  <c r="P23" s="1"/>
  <c r="Q23" s="1"/>
  <c r="R23" s="1"/>
  <c r="F23"/>
  <c r="G23" s="1"/>
  <c r="H23" s="1"/>
  <c r="I23"/>
  <c r="J23" s="1"/>
  <c r="M23" s="1"/>
  <c r="C24"/>
  <c r="H22" i="13"/>
  <c r="N21" l="1"/>
  <c r="O21" s="1"/>
  <c r="P21" s="1"/>
  <c r="I21"/>
  <c r="J21" s="1"/>
  <c r="G23"/>
  <c r="F22"/>
  <c r="D22"/>
  <c r="C22" s="1"/>
  <c r="Q20"/>
  <c r="R20" s="1"/>
  <c r="J16" i="18"/>
  <c r="K16" s="1"/>
  <c r="L16" s="1"/>
  <c r="G28" i="17"/>
  <c r="H27"/>
  <c r="F27"/>
  <c r="D27"/>
  <c r="C27" s="1"/>
  <c r="N26"/>
  <c r="O26" s="1"/>
  <c r="P26" s="1"/>
  <c r="Q26" s="1"/>
  <c r="R26" s="1"/>
  <c r="I26"/>
  <c r="J26" s="1"/>
  <c r="G17" i="18"/>
  <c r="H17" s="1"/>
  <c r="I16"/>
  <c r="C28" i="16"/>
  <c r="I27"/>
  <c r="J27" s="1"/>
  <c r="N27"/>
  <c r="O27" s="1"/>
  <c r="P27" s="1"/>
  <c r="Q27" s="1"/>
  <c r="R27" s="1"/>
  <c r="F27"/>
  <c r="G27" s="1"/>
  <c r="H27" s="1"/>
  <c r="C28" i="15"/>
  <c r="N27"/>
  <c r="O27" s="1"/>
  <c r="P27" s="1"/>
  <c r="Q27" s="1"/>
  <c r="R27" s="1"/>
  <c r="F27"/>
  <c r="G27" s="1"/>
  <c r="H27" s="1"/>
  <c r="I27"/>
  <c r="J27" s="1"/>
  <c r="I24" i="14"/>
  <c r="J24" s="1"/>
  <c r="M24" s="1"/>
  <c r="N24"/>
  <c r="O24" s="1"/>
  <c r="P24" s="1"/>
  <c r="Q24" s="1"/>
  <c r="R24" s="1"/>
  <c r="F24"/>
  <c r="G24" s="1"/>
  <c r="H24" s="1"/>
  <c r="C25"/>
  <c r="H23" i="13"/>
  <c r="N22" l="1"/>
  <c r="O22" s="1"/>
  <c r="P22" s="1"/>
  <c r="I22"/>
  <c r="J22" s="1"/>
  <c r="G24"/>
  <c r="F23"/>
  <c r="D23"/>
  <c r="C23" s="1"/>
  <c r="Q21"/>
  <c r="R21" s="1"/>
  <c r="J17" i="18"/>
  <c r="K17" s="1"/>
  <c r="L17" s="1"/>
  <c r="D28" i="17"/>
  <c r="C28" s="1"/>
  <c r="G29"/>
  <c r="H28"/>
  <c r="F28"/>
  <c r="I27"/>
  <c r="J27" s="1"/>
  <c r="N27"/>
  <c r="O27" s="1"/>
  <c r="P27" s="1"/>
  <c r="Q27" s="1"/>
  <c r="R27" s="1"/>
  <c r="G18" i="18"/>
  <c r="H18" s="1"/>
  <c r="I17"/>
  <c r="C29" i="16"/>
  <c r="N28"/>
  <c r="O28" s="1"/>
  <c r="P28" s="1"/>
  <c r="Q28" s="1"/>
  <c r="R28" s="1"/>
  <c r="F28"/>
  <c r="G28" s="1"/>
  <c r="H28" s="1"/>
  <c r="I28"/>
  <c r="J28" s="1"/>
  <c r="C29" i="15"/>
  <c r="I28"/>
  <c r="J28" s="1"/>
  <c r="N28"/>
  <c r="O28" s="1"/>
  <c r="P28" s="1"/>
  <c r="Q28" s="1"/>
  <c r="R28" s="1"/>
  <c r="F28"/>
  <c r="G28" s="1"/>
  <c r="H28" s="1"/>
  <c r="N25" i="14"/>
  <c r="O25" s="1"/>
  <c r="P25" s="1"/>
  <c r="Q25" s="1"/>
  <c r="R25" s="1"/>
  <c r="F25"/>
  <c r="G25" s="1"/>
  <c r="H25" s="1"/>
  <c r="I25"/>
  <c r="J25" s="1"/>
  <c r="M25" s="1"/>
  <c r="C26"/>
  <c r="H24" i="13"/>
  <c r="N23" l="1"/>
  <c r="O23" s="1"/>
  <c r="P23" s="1"/>
  <c r="I23"/>
  <c r="J23" s="1"/>
  <c r="G25"/>
  <c r="F24"/>
  <c r="D24"/>
  <c r="C24" s="1"/>
  <c r="Q22"/>
  <c r="R22" s="1"/>
  <c r="J18" i="18"/>
  <c r="K18" s="1"/>
  <c r="L18" s="1"/>
  <c r="G30" i="17"/>
  <c r="H29"/>
  <c r="F29"/>
  <c r="D29"/>
  <c r="C29" s="1"/>
  <c r="N28"/>
  <c r="O28" s="1"/>
  <c r="P28" s="1"/>
  <c r="Q28" s="1"/>
  <c r="R28" s="1"/>
  <c r="I28"/>
  <c r="J28" s="1"/>
  <c r="G19" i="18"/>
  <c r="H19" s="1"/>
  <c r="I18"/>
  <c r="C30" i="16"/>
  <c r="I29"/>
  <c r="J29" s="1"/>
  <c r="N29"/>
  <c r="O29" s="1"/>
  <c r="P29" s="1"/>
  <c r="Q29" s="1"/>
  <c r="R29" s="1"/>
  <c r="F29"/>
  <c r="G29" s="1"/>
  <c r="H29" s="1"/>
  <c r="C30" i="15"/>
  <c r="N29"/>
  <c r="O29" s="1"/>
  <c r="P29" s="1"/>
  <c r="Q29" s="1"/>
  <c r="R29" s="1"/>
  <c r="F29"/>
  <c r="G29" s="1"/>
  <c r="H29" s="1"/>
  <c r="I29"/>
  <c r="J29" s="1"/>
  <c r="I26" i="14"/>
  <c r="J26" s="1"/>
  <c r="M26" s="1"/>
  <c r="N26"/>
  <c r="O26" s="1"/>
  <c r="P26" s="1"/>
  <c r="Q26" s="1"/>
  <c r="R26" s="1"/>
  <c r="F26"/>
  <c r="G26" s="1"/>
  <c r="H26" s="1"/>
  <c r="C27"/>
  <c r="H25" i="13"/>
  <c r="N24" l="1"/>
  <c r="O24" s="1"/>
  <c r="P24" s="1"/>
  <c r="I24"/>
  <c r="J24" s="1"/>
  <c r="G26"/>
  <c r="F25"/>
  <c r="D25"/>
  <c r="C25" s="1"/>
  <c r="Q23"/>
  <c r="R23" s="1"/>
  <c r="J19" i="18"/>
  <c r="K19" s="1"/>
  <c r="L19" s="1"/>
  <c r="D30" i="17"/>
  <c r="C30" s="1"/>
  <c r="G31"/>
  <c r="H30"/>
  <c r="F30"/>
  <c r="N29"/>
  <c r="O29" s="1"/>
  <c r="P29" s="1"/>
  <c r="Q29" s="1"/>
  <c r="R29" s="1"/>
  <c r="I29"/>
  <c r="J29" s="1"/>
  <c r="G20" i="18"/>
  <c r="H20" s="1"/>
  <c r="I19"/>
  <c r="N30" i="16"/>
  <c r="O30" s="1"/>
  <c r="P30" s="1"/>
  <c r="Q30" s="1"/>
  <c r="R30" s="1"/>
  <c r="F30"/>
  <c r="G30" s="1"/>
  <c r="H30" s="1"/>
  <c r="I30"/>
  <c r="J30" s="1"/>
  <c r="C31"/>
  <c r="C31" i="15"/>
  <c r="I30"/>
  <c r="J30" s="1"/>
  <c r="N30"/>
  <c r="O30" s="1"/>
  <c r="P30" s="1"/>
  <c r="Q30" s="1"/>
  <c r="R30" s="1"/>
  <c r="F30"/>
  <c r="G30" s="1"/>
  <c r="H30" s="1"/>
  <c r="N27" i="14"/>
  <c r="O27" s="1"/>
  <c r="P27" s="1"/>
  <c r="Q27" s="1"/>
  <c r="R27" s="1"/>
  <c r="F27"/>
  <c r="G27" s="1"/>
  <c r="H27" s="1"/>
  <c r="I27"/>
  <c r="J27" s="1"/>
  <c r="M27" s="1"/>
  <c r="C28"/>
  <c r="H26" i="13"/>
  <c r="N25" l="1"/>
  <c r="O25" s="1"/>
  <c r="P25" s="1"/>
  <c r="I25"/>
  <c r="J25" s="1"/>
  <c r="G27"/>
  <c r="F26"/>
  <c r="D26"/>
  <c r="C26" s="1"/>
  <c r="Q24"/>
  <c r="R24" s="1"/>
  <c r="J20" i="18"/>
  <c r="K20" s="1"/>
  <c r="L20" s="1"/>
  <c r="G32" i="17"/>
  <c r="H31"/>
  <c r="F31"/>
  <c r="D31"/>
  <c r="C31" s="1"/>
  <c r="N30"/>
  <c r="O30" s="1"/>
  <c r="P30" s="1"/>
  <c r="Q30" s="1"/>
  <c r="R30" s="1"/>
  <c r="I30"/>
  <c r="J30" s="1"/>
  <c r="G21" i="18"/>
  <c r="H21" s="1"/>
  <c r="I20"/>
  <c r="N31" i="16"/>
  <c r="O31" s="1"/>
  <c r="P31" s="1"/>
  <c r="Q31" s="1"/>
  <c r="R31" s="1"/>
  <c r="F31"/>
  <c r="G31" s="1"/>
  <c r="H31" s="1"/>
  <c r="I31"/>
  <c r="J31" s="1"/>
  <c r="C32"/>
  <c r="C32" i="15"/>
  <c r="I31"/>
  <c r="J31" s="1"/>
  <c r="N31"/>
  <c r="O31" s="1"/>
  <c r="P31" s="1"/>
  <c r="Q31" s="1"/>
  <c r="R31" s="1"/>
  <c r="F31"/>
  <c r="G31" s="1"/>
  <c r="H31" s="1"/>
  <c r="I28" i="14"/>
  <c r="J28" s="1"/>
  <c r="M28" s="1"/>
  <c r="N28"/>
  <c r="O28" s="1"/>
  <c r="P28" s="1"/>
  <c r="Q28" s="1"/>
  <c r="R28" s="1"/>
  <c r="F28"/>
  <c r="G28" s="1"/>
  <c r="H28" s="1"/>
  <c r="C29"/>
  <c r="H27" i="13"/>
  <c r="N26" l="1"/>
  <c r="O26" s="1"/>
  <c r="P26" s="1"/>
  <c r="I26"/>
  <c r="J26" s="1"/>
  <c r="G28"/>
  <c r="F27"/>
  <c r="D27"/>
  <c r="C27" s="1"/>
  <c r="Q25"/>
  <c r="R25" s="1"/>
  <c r="J21" i="18"/>
  <c r="K21" s="1"/>
  <c r="L21" s="1"/>
  <c r="D32" i="17"/>
  <c r="C32" s="1"/>
  <c r="G33"/>
  <c r="H32"/>
  <c r="F32"/>
  <c r="N31"/>
  <c r="O31" s="1"/>
  <c r="P31" s="1"/>
  <c r="Q31" s="1"/>
  <c r="R31" s="1"/>
  <c r="I31"/>
  <c r="J31" s="1"/>
  <c r="G22" i="18"/>
  <c r="H22" s="1"/>
  <c r="I21"/>
  <c r="I32" i="16"/>
  <c r="J32" s="1"/>
  <c r="N32"/>
  <c r="O32" s="1"/>
  <c r="P32" s="1"/>
  <c r="Q32" s="1"/>
  <c r="R32" s="1"/>
  <c r="F32"/>
  <c r="G32" s="1"/>
  <c r="H32" s="1"/>
  <c r="C33"/>
  <c r="C33" i="15"/>
  <c r="N32"/>
  <c r="O32" s="1"/>
  <c r="P32" s="1"/>
  <c r="Q32" s="1"/>
  <c r="R32" s="1"/>
  <c r="F32"/>
  <c r="G32" s="1"/>
  <c r="H32" s="1"/>
  <c r="I32"/>
  <c r="J32" s="1"/>
  <c r="N29" i="14"/>
  <c r="O29" s="1"/>
  <c r="P29" s="1"/>
  <c r="Q29" s="1"/>
  <c r="R29" s="1"/>
  <c r="F29"/>
  <c r="G29" s="1"/>
  <c r="H29" s="1"/>
  <c r="I29"/>
  <c r="J29" s="1"/>
  <c r="M29" s="1"/>
  <c r="C30"/>
  <c r="H28" i="13"/>
  <c r="N27" l="1"/>
  <c r="O27" s="1"/>
  <c r="P27" s="1"/>
  <c r="I27"/>
  <c r="J27" s="1"/>
  <c r="G29"/>
  <c r="F28"/>
  <c r="D28"/>
  <c r="C28" s="1"/>
  <c r="Q26"/>
  <c r="R26" s="1"/>
  <c r="J22" i="18"/>
  <c r="K22" s="1"/>
  <c r="L22" s="1"/>
  <c r="G34" i="17"/>
  <c r="H33"/>
  <c r="F33"/>
  <c r="D33"/>
  <c r="C33" s="1"/>
  <c r="I32"/>
  <c r="J32" s="1"/>
  <c r="N32"/>
  <c r="O32" s="1"/>
  <c r="P32" s="1"/>
  <c r="Q32" s="1"/>
  <c r="R32" s="1"/>
  <c r="G23" i="18"/>
  <c r="H23" s="1"/>
  <c r="I22"/>
  <c r="N33" i="16"/>
  <c r="O33" s="1"/>
  <c r="P33" s="1"/>
  <c r="Q33" s="1"/>
  <c r="R33" s="1"/>
  <c r="F33"/>
  <c r="G33" s="1"/>
  <c r="H33" s="1"/>
  <c r="I33"/>
  <c r="J33" s="1"/>
  <c r="C34"/>
  <c r="C34" i="15"/>
  <c r="I33"/>
  <c r="J33" s="1"/>
  <c r="N33"/>
  <c r="O33" s="1"/>
  <c r="P33" s="1"/>
  <c r="Q33" s="1"/>
  <c r="R33" s="1"/>
  <c r="F33"/>
  <c r="G33" s="1"/>
  <c r="H33" s="1"/>
  <c r="I30" i="14"/>
  <c r="J30" s="1"/>
  <c r="M30" s="1"/>
  <c r="N30"/>
  <c r="O30" s="1"/>
  <c r="P30" s="1"/>
  <c r="Q30" s="1"/>
  <c r="R30" s="1"/>
  <c r="F30"/>
  <c r="G30" s="1"/>
  <c r="H30" s="1"/>
  <c r="C31"/>
  <c r="H29" i="13"/>
  <c r="N28" l="1"/>
  <c r="O28" s="1"/>
  <c r="P28" s="1"/>
  <c r="I28"/>
  <c r="J28" s="1"/>
  <c r="G30"/>
  <c r="F29"/>
  <c r="D29"/>
  <c r="C29" s="1"/>
  <c r="Q27"/>
  <c r="R27" s="1"/>
  <c r="J23" i="18"/>
  <c r="K23" s="1"/>
  <c r="L23" s="1"/>
  <c r="D34" i="17"/>
  <c r="C34" s="1"/>
  <c r="G35"/>
  <c r="H34"/>
  <c r="F34"/>
  <c r="N33"/>
  <c r="O33" s="1"/>
  <c r="P33" s="1"/>
  <c r="Q33" s="1"/>
  <c r="R33" s="1"/>
  <c r="I33"/>
  <c r="J33" s="1"/>
  <c r="G24" i="18"/>
  <c r="H24" s="1"/>
  <c r="I23"/>
  <c r="I34" i="16"/>
  <c r="J34" s="1"/>
  <c r="N34"/>
  <c r="O34" s="1"/>
  <c r="P34" s="1"/>
  <c r="Q34" s="1"/>
  <c r="R34" s="1"/>
  <c r="F34"/>
  <c r="G34" s="1"/>
  <c r="H34" s="1"/>
  <c r="C35"/>
  <c r="C35" i="15"/>
  <c r="N34"/>
  <c r="O34" s="1"/>
  <c r="P34" s="1"/>
  <c r="Q34" s="1"/>
  <c r="R34" s="1"/>
  <c r="F34"/>
  <c r="G34" s="1"/>
  <c r="H34" s="1"/>
  <c r="I34"/>
  <c r="J34" s="1"/>
  <c r="N31" i="14"/>
  <c r="O31" s="1"/>
  <c r="P31" s="1"/>
  <c r="Q31" s="1"/>
  <c r="R31" s="1"/>
  <c r="F31"/>
  <c r="G31" s="1"/>
  <c r="H31" s="1"/>
  <c r="I31"/>
  <c r="J31" s="1"/>
  <c r="M31" s="1"/>
  <c r="C32"/>
  <c r="H30" i="13"/>
  <c r="N29" l="1"/>
  <c r="O29" s="1"/>
  <c r="P29" s="1"/>
  <c r="I29"/>
  <c r="J29" s="1"/>
  <c r="F30"/>
  <c r="D30"/>
  <c r="C30" s="1"/>
  <c r="G31"/>
  <c r="Q28"/>
  <c r="R28" s="1"/>
  <c r="J24" i="18"/>
  <c r="K24" s="1"/>
  <c r="L24" s="1"/>
  <c r="G36" i="17"/>
  <c r="H35"/>
  <c r="F35"/>
  <c r="D35"/>
  <c r="C35" s="1"/>
  <c r="N34"/>
  <c r="O34" s="1"/>
  <c r="P34" s="1"/>
  <c r="Q34" s="1"/>
  <c r="R34" s="1"/>
  <c r="I34"/>
  <c r="J34" s="1"/>
  <c r="G25" i="18"/>
  <c r="H25" s="1"/>
  <c r="I24"/>
  <c r="N35" i="16"/>
  <c r="O35" s="1"/>
  <c r="P35" s="1"/>
  <c r="Q35" s="1"/>
  <c r="R35" s="1"/>
  <c r="F35"/>
  <c r="G35" s="1"/>
  <c r="H35" s="1"/>
  <c r="I35"/>
  <c r="J35" s="1"/>
  <c r="C36"/>
  <c r="C36" i="15"/>
  <c r="I35"/>
  <c r="J35" s="1"/>
  <c r="N35"/>
  <c r="O35" s="1"/>
  <c r="P35" s="1"/>
  <c r="Q35" s="1"/>
  <c r="R35" s="1"/>
  <c r="F35"/>
  <c r="G35" s="1"/>
  <c r="H35" s="1"/>
  <c r="I32" i="14"/>
  <c r="J32" s="1"/>
  <c r="M32" s="1"/>
  <c r="N32"/>
  <c r="O32" s="1"/>
  <c r="P32" s="1"/>
  <c r="Q32" s="1"/>
  <c r="R32" s="1"/>
  <c r="F32"/>
  <c r="G32" s="1"/>
  <c r="H32" s="1"/>
  <c r="C33"/>
  <c r="H31" i="13"/>
  <c r="G32" l="1"/>
  <c r="F31"/>
  <c r="D31"/>
  <c r="C31" s="1"/>
  <c r="Q29"/>
  <c r="R29" s="1"/>
  <c r="J25" i="18"/>
  <c r="K25" s="1"/>
  <c r="L25" s="1"/>
  <c r="N30" i="13"/>
  <c r="O30" s="1"/>
  <c r="P30" s="1"/>
  <c r="I30"/>
  <c r="J30" s="1"/>
  <c r="D36" i="17"/>
  <c r="C36" s="1"/>
  <c r="G37"/>
  <c r="H36"/>
  <c r="F36"/>
  <c r="N35"/>
  <c r="O35" s="1"/>
  <c r="P35" s="1"/>
  <c r="Q35" s="1"/>
  <c r="R35" s="1"/>
  <c r="I35"/>
  <c r="J35" s="1"/>
  <c r="G26" i="18"/>
  <c r="H26" s="1"/>
  <c r="I25"/>
  <c r="I36" i="16"/>
  <c r="J36" s="1"/>
  <c r="N36"/>
  <c r="O36" s="1"/>
  <c r="P36" s="1"/>
  <c r="Q36" s="1"/>
  <c r="R36" s="1"/>
  <c r="F36"/>
  <c r="G36" s="1"/>
  <c r="H36" s="1"/>
  <c r="C37"/>
  <c r="C37" i="15"/>
  <c r="N36"/>
  <c r="O36" s="1"/>
  <c r="P36" s="1"/>
  <c r="Q36" s="1"/>
  <c r="R36" s="1"/>
  <c r="F36"/>
  <c r="G36" s="1"/>
  <c r="H36" s="1"/>
  <c r="I36"/>
  <c r="J36" s="1"/>
  <c r="N33" i="14"/>
  <c r="O33" s="1"/>
  <c r="P33" s="1"/>
  <c r="Q33" s="1"/>
  <c r="R33" s="1"/>
  <c r="F33"/>
  <c r="G33" s="1"/>
  <c r="H33" s="1"/>
  <c r="I33"/>
  <c r="J33" s="1"/>
  <c r="M33" s="1"/>
  <c r="C34"/>
  <c r="H32" i="13"/>
  <c r="N31" l="1"/>
  <c r="O31" s="1"/>
  <c r="P31" s="1"/>
  <c r="I31"/>
  <c r="J31" s="1"/>
  <c r="G33"/>
  <c r="F32"/>
  <c r="D32"/>
  <c r="C32" s="1"/>
  <c r="Q30"/>
  <c r="R30" s="1"/>
  <c r="J26" i="18"/>
  <c r="K26" s="1"/>
  <c r="L26" s="1"/>
  <c r="G38" i="17"/>
  <c r="H37"/>
  <c r="F37"/>
  <c r="D37"/>
  <c r="C37" s="1"/>
  <c r="I36"/>
  <c r="J36" s="1"/>
  <c r="N36"/>
  <c r="O36" s="1"/>
  <c r="P36" s="1"/>
  <c r="Q36" s="1"/>
  <c r="R36" s="1"/>
  <c r="G27" i="18"/>
  <c r="H27" s="1"/>
  <c r="I26"/>
  <c r="N37" i="16"/>
  <c r="O37" s="1"/>
  <c r="P37" s="1"/>
  <c r="Q37" s="1"/>
  <c r="R37" s="1"/>
  <c r="F37"/>
  <c r="G37" s="1"/>
  <c r="H37" s="1"/>
  <c r="I37"/>
  <c r="J37" s="1"/>
  <c r="C38"/>
  <c r="C38" i="15"/>
  <c r="I37"/>
  <c r="J37" s="1"/>
  <c r="N37"/>
  <c r="O37" s="1"/>
  <c r="P37" s="1"/>
  <c r="Q37" s="1"/>
  <c r="R37" s="1"/>
  <c r="F37"/>
  <c r="G37" s="1"/>
  <c r="H37" s="1"/>
  <c r="I34" i="14"/>
  <c r="J34" s="1"/>
  <c r="M34" s="1"/>
  <c r="N34"/>
  <c r="O34" s="1"/>
  <c r="P34" s="1"/>
  <c r="Q34" s="1"/>
  <c r="R34" s="1"/>
  <c r="F34"/>
  <c r="G34" s="1"/>
  <c r="H34" s="1"/>
  <c r="C35"/>
  <c r="H33" i="13"/>
  <c r="N32" l="1"/>
  <c r="O32" s="1"/>
  <c r="P32" s="1"/>
  <c r="I32"/>
  <c r="J32" s="1"/>
  <c r="G34"/>
  <c r="F33"/>
  <c r="D33"/>
  <c r="C33" s="1"/>
  <c r="Q31"/>
  <c r="R31" s="1"/>
  <c r="J27" i="18"/>
  <c r="K27" s="1"/>
  <c r="L27" s="1"/>
  <c r="D38" i="17"/>
  <c r="C38" s="1"/>
  <c r="G39"/>
  <c r="H38"/>
  <c r="F38"/>
  <c r="N37"/>
  <c r="O37" s="1"/>
  <c r="P37" s="1"/>
  <c r="Q37" s="1"/>
  <c r="R37" s="1"/>
  <c r="I37"/>
  <c r="J37" s="1"/>
  <c r="G28" i="18"/>
  <c r="H28" s="1"/>
  <c r="I27"/>
  <c r="I38" i="16"/>
  <c r="J38" s="1"/>
  <c r="N38"/>
  <c r="O38" s="1"/>
  <c r="P38" s="1"/>
  <c r="Q38" s="1"/>
  <c r="R38" s="1"/>
  <c r="F38"/>
  <c r="G38" s="1"/>
  <c r="H38" s="1"/>
  <c r="C39"/>
  <c r="C39" i="15"/>
  <c r="N38"/>
  <c r="O38" s="1"/>
  <c r="P38" s="1"/>
  <c r="Q38" s="1"/>
  <c r="R38" s="1"/>
  <c r="F38"/>
  <c r="G38" s="1"/>
  <c r="H38" s="1"/>
  <c r="I38"/>
  <c r="J38" s="1"/>
  <c r="C36" i="14"/>
  <c r="N35"/>
  <c r="O35" s="1"/>
  <c r="P35" s="1"/>
  <c r="Q35" s="1"/>
  <c r="R35" s="1"/>
  <c r="F35"/>
  <c r="G35" s="1"/>
  <c r="H35" s="1"/>
  <c r="I35"/>
  <c r="J35" s="1"/>
  <c r="M35" s="1"/>
  <c r="H34" i="13"/>
  <c r="N33" l="1"/>
  <c r="O33" s="1"/>
  <c r="P33" s="1"/>
  <c r="I33"/>
  <c r="J33" s="1"/>
  <c r="G35"/>
  <c r="F34"/>
  <c r="D34"/>
  <c r="C34" s="1"/>
  <c r="Q32"/>
  <c r="R32" s="1"/>
  <c r="J28" i="18"/>
  <c r="K28" s="1"/>
  <c r="L28" s="1"/>
  <c r="G40" i="17"/>
  <c r="H39"/>
  <c r="F39"/>
  <c r="D39"/>
  <c r="C39" s="1"/>
  <c r="I38"/>
  <c r="J38" s="1"/>
  <c r="N38"/>
  <c r="O38" s="1"/>
  <c r="P38" s="1"/>
  <c r="Q38" s="1"/>
  <c r="R38" s="1"/>
  <c r="G29" i="18"/>
  <c r="H29" s="1"/>
  <c r="I28"/>
  <c r="N39" i="16"/>
  <c r="O39" s="1"/>
  <c r="P39" s="1"/>
  <c r="Q39" s="1"/>
  <c r="R39" s="1"/>
  <c r="F39"/>
  <c r="G39" s="1"/>
  <c r="H39" s="1"/>
  <c r="I39"/>
  <c r="J39" s="1"/>
  <c r="C40"/>
  <c r="C40" i="15"/>
  <c r="I39"/>
  <c r="J39" s="1"/>
  <c r="N39"/>
  <c r="O39" s="1"/>
  <c r="P39" s="1"/>
  <c r="Q39" s="1"/>
  <c r="R39" s="1"/>
  <c r="F39"/>
  <c r="G39" s="1"/>
  <c r="H39" s="1"/>
  <c r="C37" i="14"/>
  <c r="I36"/>
  <c r="J36" s="1"/>
  <c r="M36" s="1"/>
  <c r="N36"/>
  <c r="O36" s="1"/>
  <c r="P36" s="1"/>
  <c r="Q36" s="1"/>
  <c r="R36" s="1"/>
  <c r="F36"/>
  <c r="G36" s="1"/>
  <c r="H36" s="1"/>
  <c r="H35" i="13"/>
  <c r="N34" l="1"/>
  <c r="O34" s="1"/>
  <c r="P34" s="1"/>
  <c r="I34"/>
  <c r="J34" s="1"/>
  <c r="G36"/>
  <c r="F35"/>
  <c r="D35"/>
  <c r="C35" s="1"/>
  <c r="Q33"/>
  <c r="R33" s="1"/>
  <c r="J29" i="18"/>
  <c r="K29" s="1"/>
  <c r="L29" s="1"/>
  <c r="D40" i="17"/>
  <c r="C40" s="1"/>
  <c r="G41"/>
  <c r="H40"/>
  <c r="F40"/>
  <c r="N39"/>
  <c r="O39" s="1"/>
  <c r="P39" s="1"/>
  <c r="Q39" s="1"/>
  <c r="R39" s="1"/>
  <c r="I39"/>
  <c r="J39" s="1"/>
  <c r="G30" i="18"/>
  <c r="H30" s="1"/>
  <c r="I29"/>
  <c r="I40" i="16"/>
  <c r="J40" s="1"/>
  <c r="N40"/>
  <c r="O40" s="1"/>
  <c r="P40" s="1"/>
  <c r="Q40" s="1"/>
  <c r="R40" s="1"/>
  <c r="F40"/>
  <c r="G40" s="1"/>
  <c r="H40" s="1"/>
  <c r="C41"/>
  <c r="C41" i="15"/>
  <c r="N40"/>
  <c r="O40" s="1"/>
  <c r="P40" s="1"/>
  <c r="Q40" s="1"/>
  <c r="R40" s="1"/>
  <c r="F40"/>
  <c r="G40" s="1"/>
  <c r="H40" s="1"/>
  <c r="I40"/>
  <c r="J40" s="1"/>
  <c r="C38" i="14"/>
  <c r="N37"/>
  <c r="O37" s="1"/>
  <c r="P37" s="1"/>
  <c r="Q37" s="1"/>
  <c r="R37" s="1"/>
  <c r="F37"/>
  <c r="G37" s="1"/>
  <c r="H37" s="1"/>
  <c r="I37"/>
  <c r="J37" s="1"/>
  <c r="M37" s="1"/>
  <c r="H36" i="13"/>
  <c r="N35" l="1"/>
  <c r="O35" s="1"/>
  <c r="P35" s="1"/>
  <c r="I35"/>
  <c r="J35" s="1"/>
  <c r="G37"/>
  <c r="F36"/>
  <c r="D36"/>
  <c r="C36" s="1"/>
  <c r="Q34"/>
  <c r="R34" s="1"/>
  <c r="J30" i="18"/>
  <c r="K30" s="1"/>
  <c r="L30" s="1"/>
  <c r="G42" i="17"/>
  <c r="H41"/>
  <c r="F41"/>
  <c r="D41"/>
  <c r="C41" s="1"/>
  <c r="I40"/>
  <c r="J40" s="1"/>
  <c r="N40"/>
  <c r="O40" s="1"/>
  <c r="P40" s="1"/>
  <c r="Q40" s="1"/>
  <c r="R40" s="1"/>
  <c r="G31" i="18"/>
  <c r="H31" s="1"/>
  <c r="I30"/>
  <c r="N41" i="16"/>
  <c r="O41" s="1"/>
  <c r="P41" s="1"/>
  <c r="Q41" s="1"/>
  <c r="R41" s="1"/>
  <c r="F41"/>
  <c r="G41" s="1"/>
  <c r="H41" s="1"/>
  <c r="I41"/>
  <c r="J41" s="1"/>
  <c r="C42"/>
  <c r="C42" i="15"/>
  <c r="I41"/>
  <c r="J41" s="1"/>
  <c r="N41"/>
  <c r="O41" s="1"/>
  <c r="P41" s="1"/>
  <c r="Q41" s="1"/>
  <c r="R41" s="1"/>
  <c r="F41"/>
  <c r="G41" s="1"/>
  <c r="H41" s="1"/>
  <c r="C39" i="14"/>
  <c r="I38"/>
  <c r="J38" s="1"/>
  <c r="M38" s="1"/>
  <c r="N38"/>
  <c r="O38" s="1"/>
  <c r="P38" s="1"/>
  <c r="Q38" s="1"/>
  <c r="R38" s="1"/>
  <c r="F38"/>
  <c r="G38" s="1"/>
  <c r="H38" s="1"/>
  <c r="H37" i="13"/>
  <c r="N36" l="1"/>
  <c r="O36" s="1"/>
  <c r="P36" s="1"/>
  <c r="I36"/>
  <c r="J36" s="1"/>
  <c r="G38"/>
  <c r="F37"/>
  <c r="D37"/>
  <c r="C37" s="1"/>
  <c r="Q35"/>
  <c r="R35" s="1"/>
  <c r="J31" i="18"/>
  <c r="K31" s="1"/>
  <c r="L31" s="1"/>
  <c r="D42" i="17"/>
  <c r="C42" s="1"/>
  <c r="G43"/>
  <c r="H42"/>
  <c r="F42"/>
  <c r="N41"/>
  <c r="O41" s="1"/>
  <c r="P41" s="1"/>
  <c r="Q41" s="1"/>
  <c r="R41" s="1"/>
  <c r="I41"/>
  <c r="J41" s="1"/>
  <c r="G32" i="18"/>
  <c r="H32" s="1"/>
  <c r="I31"/>
  <c r="I42" i="16"/>
  <c r="J42" s="1"/>
  <c r="N42"/>
  <c r="O42" s="1"/>
  <c r="P42" s="1"/>
  <c r="Q42" s="1"/>
  <c r="R42" s="1"/>
  <c r="F42"/>
  <c r="G42" s="1"/>
  <c r="H42" s="1"/>
  <c r="C43"/>
  <c r="C43" i="15"/>
  <c r="N42"/>
  <c r="O42" s="1"/>
  <c r="P42" s="1"/>
  <c r="Q42" s="1"/>
  <c r="R42" s="1"/>
  <c r="F42"/>
  <c r="G42" s="1"/>
  <c r="H42" s="1"/>
  <c r="I42"/>
  <c r="J42" s="1"/>
  <c r="C40" i="14"/>
  <c r="N39"/>
  <c r="O39" s="1"/>
  <c r="P39" s="1"/>
  <c r="Q39" s="1"/>
  <c r="R39" s="1"/>
  <c r="F39"/>
  <c r="G39" s="1"/>
  <c r="H39" s="1"/>
  <c r="I39"/>
  <c r="J39" s="1"/>
  <c r="M39" s="1"/>
  <c r="H38" i="13"/>
  <c r="N37" l="1"/>
  <c r="O37" s="1"/>
  <c r="P37" s="1"/>
  <c r="I37"/>
  <c r="J37" s="1"/>
  <c r="G39"/>
  <c r="F38"/>
  <c r="D38"/>
  <c r="C38" s="1"/>
  <c r="Q36"/>
  <c r="R36" s="1"/>
  <c r="J32" i="18"/>
  <c r="K32" s="1"/>
  <c r="L32" s="1"/>
  <c r="G44" i="17"/>
  <c r="H43"/>
  <c r="F43"/>
  <c r="D43"/>
  <c r="C43" s="1"/>
  <c r="N42"/>
  <c r="O42" s="1"/>
  <c r="P42" s="1"/>
  <c r="Q42" s="1"/>
  <c r="R42" s="1"/>
  <c r="I42"/>
  <c r="J42" s="1"/>
  <c r="G33" i="18"/>
  <c r="H33" s="1"/>
  <c r="I32"/>
  <c r="N43" i="16"/>
  <c r="O43" s="1"/>
  <c r="P43" s="1"/>
  <c r="Q43" s="1"/>
  <c r="R43" s="1"/>
  <c r="F43"/>
  <c r="G43" s="1"/>
  <c r="H43" s="1"/>
  <c r="I43"/>
  <c r="J43" s="1"/>
  <c r="C44"/>
  <c r="C44" i="15"/>
  <c r="I43"/>
  <c r="J43" s="1"/>
  <c r="N43"/>
  <c r="O43" s="1"/>
  <c r="P43" s="1"/>
  <c r="Q43" s="1"/>
  <c r="R43" s="1"/>
  <c r="F43"/>
  <c r="G43" s="1"/>
  <c r="H43" s="1"/>
  <c r="C41" i="14"/>
  <c r="I40"/>
  <c r="J40" s="1"/>
  <c r="M40" s="1"/>
  <c r="N40"/>
  <c r="O40" s="1"/>
  <c r="P40" s="1"/>
  <c r="Q40" s="1"/>
  <c r="R40" s="1"/>
  <c r="F40"/>
  <c r="G40" s="1"/>
  <c r="H40" s="1"/>
  <c r="H39" i="13"/>
  <c r="N38" l="1"/>
  <c r="O38" s="1"/>
  <c r="P38" s="1"/>
  <c r="I38"/>
  <c r="J38" s="1"/>
  <c r="G40"/>
  <c r="F39"/>
  <c r="D39"/>
  <c r="C39" s="1"/>
  <c r="Q37"/>
  <c r="R37" s="1"/>
  <c r="J33" i="18"/>
  <c r="K33" s="1"/>
  <c r="L33" s="1"/>
  <c r="D44" i="17"/>
  <c r="C44" s="1"/>
  <c r="G45"/>
  <c r="H44"/>
  <c r="F44"/>
  <c r="N43"/>
  <c r="O43" s="1"/>
  <c r="P43" s="1"/>
  <c r="Q43" s="1"/>
  <c r="R43" s="1"/>
  <c r="I43"/>
  <c r="J43" s="1"/>
  <c r="G34" i="18"/>
  <c r="H34" s="1"/>
  <c r="I33"/>
  <c r="I44" i="16"/>
  <c r="J44" s="1"/>
  <c r="N44"/>
  <c r="O44" s="1"/>
  <c r="P44" s="1"/>
  <c r="Q44" s="1"/>
  <c r="R44" s="1"/>
  <c r="F44"/>
  <c r="G44" s="1"/>
  <c r="H44" s="1"/>
  <c r="C45"/>
  <c r="C45" i="15"/>
  <c r="N44"/>
  <c r="O44" s="1"/>
  <c r="P44" s="1"/>
  <c r="Q44" s="1"/>
  <c r="R44" s="1"/>
  <c r="F44"/>
  <c r="G44" s="1"/>
  <c r="H44" s="1"/>
  <c r="I44"/>
  <c r="J44" s="1"/>
  <c r="C42" i="14"/>
  <c r="N41"/>
  <c r="O41" s="1"/>
  <c r="P41" s="1"/>
  <c r="Q41" s="1"/>
  <c r="R41" s="1"/>
  <c r="F41"/>
  <c r="G41" s="1"/>
  <c r="H41" s="1"/>
  <c r="I41"/>
  <c r="J41" s="1"/>
  <c r="M41" s="1"/>
  <c r="H40" i="13"/>
  <c r="N39" l="1"/>
  <c r="O39" s="1"/>
  <c r="P39" s="1"/>
  <c r="I39"/>
  <c r="J39" s="1"/>
  <c r="G41"/>
  <c r="F40"/>
  <c r="D40"/>
  <c r="C40" s="1"/>
  <c r="Q38"/>
  <c r="R38" s="1"/>
  <c r="J34" i="18"/>
  <c r="K34" s="1"/>
  <c r="L34" s="1"/>
  <c r="G46" i="17"/>
  <c r="H45"/>
  <c r="F45"/>
  <c r="D45"/>
  <c r="C45" s="1"/>
  <c r="I44"/>
  <c r="J44" s="1"/>
  <c r="N44"/>
  <c r="O44" s="1"/>
  <c r="P44" s="1"/>
  <c r="Q44" s="1"/>
  <c r="R44" s="1"/>
  <c r="G35" i="18"/>
  <c r="H35" s="1"/>
  <c r="I34"/>
  <c r="N45" i="16"/>
  <c r="O45" s="1"/>
  <c r="P45" s="1"/>
  <c r="Q45" s="1"/>
  <c r="R45" s="1"/>
  <c r="F45"/>
  <c r="G45" s="1"/>
  <c r="H45" s="1"/>
  <c r="I45"/>
  <c r="J45" s="1"/>
  <c r="C46"/>
  <c r="C46" i="15"/>
  <c r="I45"/>
  <c r="J45" s="1"/>
  <c r="N45"/>
  <c r="O45" s="1"/>
  <c r="P45" s="1"/>
  <c r="Q45" s="1"/>
  <c r="R45" s="1"/>
  <c r="F45"/>
  <c r="G45" s="1"/>
  <c r="H45" s="1"/>
  <c r="C43" i="14"/>
  <c r="I42"/>
  <c r="J42" s="1"/>
  <c r="M42" s="1"/>
  <c r="N42"/>
  <c r="O42" s="1"/>
  <c r="P42" s="1"/>
  <c r="Q42" s="1"/>
  <c r="R42" s="1"/>
  <c r="F42"/>
  <c r="G42" s="1"/>
  <c r="H42" s="1"/>
  <c r="H41" i="13"/>
  <c r="N40" l="1"/>
  <c r="O40" s="1"/>
  <c r="P40" s="1"/>
  <c r="I40"/>
  <c r="J40" s="1"/>
  <c r="G36" i="18" s="1"/>
  <c r="H36" s="1"/>
  <c r="G42" i="13"/>
  <c r="F41"/>
  <c r="D41"/>
  <c r="C41" s="1"/>
  <c r="Q39"/>
  <c r="R39" s="1"/>
  <c r="J35" i="18"/>
  <c r="K35" s="1"/>
  <c r="L35" s="1"/>
  <c r="D46" i="17"/>
  <c r="C46" s="1"/>
  <c r="G47"/>
  <c r="H46"/>
  <c r="F46"/>
  <c r="N45"/>
  <c r="O45" s="1"/>
  <c r="P45" s="1"/>
  <c r="Q45" s="1"/>
  <c r="R45" s="1"/>
  <c r="I45"/>
  <c r="J45" s="1"/>
  <c r="I35" i="18"/>
  <c r="N46" i="16"/>
  <c r="O46" s="1"/>
  <c r="P46" s="1"/>
  <c r="Q46" s="1"/>
  <c r="R46" s="1"/>
  <c r="F46"/>
  <c r="G46" s="1"/>
  <c r="H46" s="1"/>
  <c r="I46"/>
  <c r="J46" s="1"/>
  <c r="C47"/>
  <c r="C47" i="15"/>
  <c r="N46"/>
  <c r="O46" s="1"/>
  <c r="P46" s="1"/>
  <c r="Q46" s="1"/>
  <c r="R46" s="1"/>
  <c r="F46"/>
  <c r="G46" s="1"/>
  <c r="H46" s="1"/>
  <c r="I46"/>
  <c r="J46" s="1"/>
  <c r="C44" i="14"/>
  <c r="N43"/>
  <c r="O43" s="1"/>
  <c r="P43" s="1"/>
  <c r="Q43" s="1"/>
  <c r="R43" s="1"/>
  <c r="F43"/>
  <c r="G43" s="1"/>
  <c r="H43" s="1"/>
  <c r="I43"/>
  <c r="J43" s="1"/>
  <c r="M43" s="1"/>
  <c r="H42" i="13"/>
  <c r="N41" l="1"/>
  <c r="O41" s="1"/>
  <c r="P41" s="1"/>
  <c r="I41"/>
  <c r="J41" s="1"/>
  <c r="G43"/>
  <c r="F42"/>
  <c r="D42"/>
  <c r="C42" s="1"/>
  <c r="Q40"/>
  <c r="R40" s="1"/>
  <c r="J36" i="18"/>
  <c r="K36" s="1"/>
  <c r="L36" s="1"/>
  <c r="G48" i="17"/>
  <c r="H47"/>
  <c r="F47"/>
  <c r="D47"/>
  <c r="C47" s="1"/>
  <c r="I46"/>
  <c r="J46" s="1"/>
  <c r="N46"/>
  <c r="O46" s="1"/>
  <c r="P46" s="1"/>
  <c r="Q46" s="1"/>
  <c r="R46" s="1"/>
  <c r="G37" i="18"/>
  <c r="H37" s="1"/>
  <c r="I36"/>
  <c r="I47" i="16"/>
  <c r="J47" s="1"/>
  <c r="N47"/>
  <c r="O47" s="1"/>
  <c r="P47" s="1"/>
  <c r="Q47" s="1"/>
  <c r="R47" s="1"/>
  <c r="F47"/>
  <c r="G47" s="1"/>
  <c r="H47" s="1"/>
  <c r="C48"/>
  <c r="C48" i="15"/>
  <c r="I47"/>
  <c r="J47" s="1"/>
  <c r="N47"/>
  <c r="O47" s="1"/>
  <c r="P47" s="1"/>
  <c r="Q47" s="1"/>
  <c r="R47" s="1"/>
  <c r="F47"/>
  <c r="G47" s="1"/>
  <c r="H47" s="1"/>
  <c r="C45" i="14"/>
  <c r="I44"/>
  <c r="J44" s="1"/>
  <c r="M44" s="1"/>
  <c r="N44"/>
  <c r="O44" s="1"/>
  <c r="P44" s="1"/>
  <c r="Q44" s="1"/>
  <c r="R44" s="1"/>
  <c r="F44"/>
  <c r="G44" s="1"/>
  <c r="H44" s="1"/>
  <c r="H43" i="13"/>
  <c r="I42" l="1"/>
  <c r="J42" s="1"/>
  <c r="N42"/>
  <c r="O42" s="1"/>
  <c r="P42" s="1"/>
  <c r="G44"/>
  <c r="F43"/>
  <c r="D43"/>
  <c r="C43" s="1"/>
  <c r="J37" i="18"/>
  <c r="K37" s="1"/>
  <c r="L37" s="1"/>
  <c r="Q41" i="13"/>
  <c r="R41" s="1"/>
  <c r="D48" i="17"/>
  <c r="C48" s="1"/>
  <c r="G49"/>
  <c r="H48"/>
  <c r="F48"/>
  <c r="N47"/>
  <c r="O47" s="1"/>
  <c r="P47" s="1"/>
  <c r="Q47" s="1"/>
  <c r="R47" s="1"/>
  <c r="I47"/>
  <c r="J47" s="1"/>
  <c r="I37" i="18"/>
  <c r="G38"/>
  <c r="H38" s="1"/>
  <c r="N48" i="16"/>
  <c r="O48" s="1"/>
  <c r="P48" s="1"/>
  <c r="Q48" s="1"/>
  <c r="R48" s="1"/>
  <c r="F48"/>
  <c r="G48" s="1"/>
  <c r="H48" s="1"/>
  <c r="I48"/>
  <c r="J48" s="1"/>
  <c r="C49"/>
  <c r="C49" i="15"/>
  <c r="N48"/>
  <c r="O48" s="1"/>
  <c r="P48" s="1"/>
  <c r="Q48" s="1"/>
  <c r="R48" s="1"/>
  <c r="F48"/>
  <c r="G48" s="1"/>
  <c r="H48" s="1"/>
  <c r="I48"/>
  <c r="J48" s="1"/>
  <c r="C46" i="14"/>
  <c r="N45"/>
  <c r="O45" s="1"/>
  <c r="P45" s="1"/>
  <c r="Q45" s="1"/>
  <c r="R45" s="1"/>
  <c r="F45"/>
  <c r="G45" s="1"/>
  <c r="H45" s="1"/>
  <c r="I45"/>
  <c r="J45" s="1"/>
  <c r="M45" s="1"/>
  <c r="H44" i="13"/>
  <c r="N43" l="1"/>
  <c r="O43" s="1"/>
  <c r="P43" s="1"/>
  <c r="I43"/>
  <c r="J43" s="1"/>
  <c r="F44"/>
  <c r="D44"/>
  <c r="C44" s="1"/>
  <c r="G45"/>
  <c r="Q42"/>
  <c r="R42" s="1"/>
  <c r="J38" i="18"/>
  <c r="K38" s="1"/>
  <c r="L38" s="1"/>
  <c r="G50" i="17"/>
  <c r="H49"/>
  <c r="F49"/>
  <c r="D49"/>
  <c r="C49" s="1"/>
  <c r="N48"/>
  <c r="O48" s="1"/>
  <c r="P48" s="1"/>
  <c r="Q48" s="1"/>
  <c r="R48" s="1"/>
  <c r="I48"/>
  <c r="J48" s="1"/>
  <c r="G39" i="18"/>
  <c r="H39" s="1"/>
  <c r="I38"/>
  <c r="I49" i="16"/>
  <c r="J49" s="1"/>
  <c r="N49"/>
  <c r="O49" s="1"/>
  <c r="P49" s="1"/>
  <c r="Q49" s="1"/>
  <c r="R49" s="1"/>
  <c r="F49"/>
  <c r="G49" s="1"/>
  <c r="H49" s="1"/>
  <c r="C50"/>
  <c r="C50" i="15"/>
  <c r="I49"/>
  <c r="J49" s="1"/>
  <c r="N49"/>
  <c r="O49" s="1"/>
  <c r="P49" s="1"/>
  <c r="Q49" s="1"/>
  <c r="R49" s="1"/>
  <c r="F49"/>
  <c r="G49" s="1"/>
  <c r="H49" s="1"/>
  <c r="C47" i="14"/>
  <c r="N46"/>
  <c r="O46" s="1"/>
  <c r="P46" s="1"/>
  <c r="Q46" s="1"/>
  <c r="R46" s="1"/>
  <c r="F46"/>
  <c r="G46" s="1"/>
  <c r="H46" s="1"/>
  <c r="I46"/>
  <c r="J46" s="1"/>
  <c r="M46" s="1"/>
  <c r="H45" i="13"/>
  <c r="F45" l="1"/>
  <c r="D45"/>
  <c r="C45" s="1"/>
  <c r="G46"/>
  <c r="Q43"/>
  <c r="R43" s="1"/>
  <c r="J39" i="18"/>
  <c r="K39" s="1"/>
  <c r="L39" s="1"/>
  <c r="N44" i="13"/>
  <c r="O44" s="1"/>
  <c r="P44" s="1"/>
  <c r="I44"/>
  <c r="J44" s="1"/>
  <c r="D50" i="17"/>
  <c r="C50" s="1"/>
  <c r="G51"/>
  <c r="H50"/>
  <c r="F50"/>
  <c r="N49"/>
  <c r="O49" s="1"/>
  <c r="P49" s="1"/>
  <c r="Q49" s="1"/>
  <c r="R49" s="1"/>
  <c r="I49"/>
  <c r="J49" s="1"/>
  <c r="G40" i="18"/>
  <c r="H40" s="1"/>
  <c r="I39"/>
  <c r="N50" i="16"/>
  <c r="O50" s="1"/>
  <c r="P50" s="1"/>
  <c r="Q50" s="1"/>
  <c r="R50" s="1"/>
  <c r="F50"/>
  <c r="G50" s="1"/>
  <c r="H50" s="1"/>
  <c r="I50"/>
  <c r="J50" s="1"/>
  <c r="C51"/>
  <c r="C51" i="15"/>
  <c r="N50"/>
  <c r="O50" s="1"/>
  <c r="P50" s="1"/>
  <c r="Q50" s="1"/>
  <c r="R50" s="1"/>
  <c r="F50"/>
  <c r="G50" s="1"/>
  <c r="H50" s="1"/>
  <c r="I50"/>
  <c r="J50" s="1"/>
  <c r="C48" i="14"/>
  <c r="I47"/>
  <c r="J47" s="1"/>
  <c r="M47" s="1"/>
  <c r="N47"/>
  <c r="O47" s="1"/>
  <c r="P47" s="1"/>
  <c r="Q47" s="1"/>
  <c r="R47" s="1"/>
  <c r="F47"/>
  <c r="G47" s="1"/>
  <c r="H47" s="1"/>
  <c r="H46" i="13"/>
  <c r="F46" l="1"/>
  <c r="D46"/>
  <c r="C46" s="1"/>
  <c r="G47"/>
  <c r="Q44"/>
  <c r="R44" s="1"/>
  <c r="J40" i="18"/>
  <c r="K40" s="1"/>
  <c r="L40" s="1"/>
  <c r="I45" i="13"/>
  <c r="J45" s="1"/>
  <c r="N45"/>
  <c r="O45" s="1"/>
  <c r="P45" s="1"/>
  <c r="G52" i="17"/>
  <c r="H51"/>
  <c r="F51"/>
  <c r="D51"/>
  <c r="C51" s="1"/>
  <c r="I50"/>
  <c r="J50" s="1"/>
  <c r="N50"/>
  <c r="O50" s="1"/>
  <c r="P50" s="1"/>
  <c r="Q50" s="1"/>
  <c r="R50" s="1"/>
  <c r="G41" i="18"/>
  <c r="H41" s="1"/>
  <c r="I40"/>
  <c r="I51" i="16"/>
  <c r="J51" s="1"/>
  <c r="N51"/>
  <c r="O51" s="1"/>
  <c r="P51" s="1"/>
  <c r="Q51" s="1"/>
  <c r="R51" s="1"/>
  <c r="F51"/>
  <c r="G51" s="1"/>
  <c r="H51" s="1"/>
  <c r="C52"/>
  <c r="C52" i="15"/>
  <c r="I51"/>
  <c r="J51" s="1"/>
  <c r="N51"/>
  <c r="O51" s="1"/>
  <c r="P51" s="1"/>
  <c r="Q51" s="1"/>
  <c r="R51" s="1"/>
  <c r="F51"/>
  <c r="G51" s="1"/>
  <c r="H51" s="1"/>
  <c r="C49" i="14"/>
  <c r="N48"/>
  <c r="O48" s="1"/>
  <c r="P48" s="1"/>
  <c r="Q48" s="1"/>
  <c r="R48" s="1"/>
  <c r="F48"/>
  <c r="G48" s="1"/>
  <c r="H48" s="1"/>
  <c r="I48"/>
  <c r="J48" s="1"/>
  <c r="M48" s="1"/>
  <c r="H47" i="13"/>
  <c r="Q45" l="1"/>
  <c r="R45" s="1"/>
  <c r="J41" i="18"/>
  <c r="K41" s="1"/>
  <c r="L41" s="1"/>
  <c r="G48" i="13"/>
  <c r="F47"/>
  <c r="D47"/>
  <c r="C47" s="1"/>
  <c r="I46"/>
  <c r="J46" s="1"/>
  <c r="N46"/>
  <c r="O46" s="1"/>
  <c r="P46" s="1"/>
  <c r="D52" i="17"/>
  <c r="C52" s="1"/>
  <c r="G53"/>
  <c r="H52"/>
  <c r="F52"/>
  <c r="N51"/>
  <c r="O51" s="1"/>
  <c r="P51" s="1"/>
  <c r="Q51" s="1"/>
  <c r="R51" s="1"/>
  <c r="I51"/>
  <c r="J51" s="1"/>
  <c r="G42" i="18"/>
  <c r="H42" s="1"/>
  <c r="I41"/>
  <c r="N52" i="16"/>
  <c r="O52" s="1"/>
  <c r="P52" s="1"/>
  <c r="Q52" s="1"/>
  <c r="R52" s="1"/>
  <c r="F52"/>
  <c r="G52" s="1"/>
  <c r="H52" s="1"/>
  <c r="I52"/>
  <c r="J52" s="1"/>
  <c r="C53"/>
  <c r="C53" i="15"/>
  <c r="N52"/>
  <c r="O52" s="1"/>
  <c r="P52" s="1"/>
  <c r="Q52" s="1"/>
  <c r="R52" s="1"/>
  <c r="F52"/>
  <c r="G52" s="1"/>
  <c r="H52" s="1"/>
  <c r="I52"/>
  <c r="J52" s="1"/>
  <c r="C50" i="14"/>
  <c r="I49"/>
  <c r="J49" s="1"/>
  <c r="M49" s="1"/>
  <c r="N49"/>
  <c r="O49" s="1"/>
  <c r="P49" s="1"/>
  <c r="Q49" s="1"/>
  <c r="R49" s="1"/>
  <c r="F49"/>
  <c r="G49" s="1"/>
  <c r="H49" s="1"/>
  <c r="H48" i="13"/>
  <c r="Q46" l="1"/>
  <c r="R46" s="1"/>
  <c r="J42" i="18"/>
  <c r="K42" s="1"/>
  <c r="L42" s="1"/>
  <c r="I47" i="13"/>
  <c r="J47" s="1"/>
  <c r="N47"/>
  <c r="O47" s="1"/>
  <c r="P47" s="1"/>
  <c r="G49"/>
  <c r="F48"/>
  <c r="D48"/>
  <c r="C48" s="1"/>
  <c r="G54" i="17"/>
  <c r="H53"/>
  <c r="F53"/>
  <c r="D53"/>
  <c r="C53" s="1"/>
  <c r="N52"/>
  <c r="O52" s="1"/>
  <c r="P52" s="1"/>
  <c r="Q52" s="1"/>
  <c r="R52" s="1"/>
  <c r="I52"/>
  <c r="J52" s="1"/>
  <c r="G43" i="18"/>
  <c r="H43" s="1"/>
  <c r="I42"/>
  <c r="I53" i="16"/>
  <c r="J53" s="1"/>
  <c r="N53"/>
  <c r="O53" s="1"/>
  <c r="P53" s="1"/>
  <c r="Q53" s="1"/>
  <c r="R53" s="1"/>
  <c r="F53"/>
  <c r="G53" s="1"/>
  <c r="H53" s="1"/>
  <c r="C54"/>
  <c r="C54" i="15"/>
  <c r="I53"/>
  <c r="J53" s="1"/>
  <c r="N53"/>
  <c r="O53" s="1"/>
  <c r="P53" s="1"/>
  <c r="Q53" s="1"/>
  <c r="R53" s="1"/>
  <c r="F53"/>
  <c r="G53" s="1"/>
  <c r="H53" s="1"/>
  <c r="C51" i="14"/>
  <c r="N50"/>
  <c r="O50" s="1"/>
  <c r="P50" s="1"/>
  <c r="Q50" s="1"/>
  <c r="R50" s="1"/>
  <c r="F50"/>
  <c r="G50" s="1"/>
  <c r="H50" s="1"/>
  <c r="I50"/>
  <c r="J50" s="1"/>
  <c r="M50" s="1"/>
  <c r="H49" i="13"/>
  <c r="I48" l="1"/>
  <c r="J48" s="1"/>
  <c r="N48"/>
  <c r="O48" s="1"/>
  <c r="P48" s="1"/>
  <c r="G50"/>
  <c r="F49"/>
  <c r="D49"/>
  <c r="C49" s="1"/>
  <c r="Q47"/>
  <c r="R47" s="1"/>
  <c r="J43" i="18"/>
  <c r="K43" s="1"/>
  <c r="L43" s="1"/>
  <c r="D54" i="17"/>
  <c r="C54" s="1"/>
  <c r="G55"/>
  <c r="H54"/>
  <c r="F54"/>
  <c r="N53"/>
  <c r="O53" s="1"/>
  <c r="P53" s="1"/>
  <c r="Q53" s="1"/>
  <c r="R53" s="1"/>
  <c r="I53"/>
  <c r="J53" s="1"/>
  <c r="G44" i="18"/>
  <c r="H44" s="1"/>
  <c r="I43"/>
  <c r="N54" i="16"/>
  <c r="O54" s="1"/>
  <c r="P54" s="1"/>
  <c r="Q54" s="1"/>
  <c r="R54" s="1"/>
  <c r="F54"/>
  <c r="G54" s="1"/>
  <c r="H54" s="1"/>
  <c r="I54"/>
  <c r="J54" s="1"/>
  <c r="C55"/>
  <c r="C55" i="15"/>
  <c r="N54"/>
  <c r="O54" s="1"/>
  <c r="P54" s="1"/>
  <c r="Q54" s="1"/>
  <c r="R54" s="1"/>
  <c r="F54"/>
  <c r="G54" s="1"/>
  <c r="H54" s="1"/>
  <c r="I54"/>
  <c r="J54" s="1"/>
  <c r="C52" i="14"/>
  <c r="I51"/>
  <c r="J51" s="1"/>
  <c r="M51" s="1"/>
  <c r="N51"/>
  <c r="O51" s="1"/>
  <c r="P51" s="1"/>
  <c r="Q51" s="1"/>
  <c r="R51" s="1"/>
  <c r="F51"/>
  <c r="G51" s="1"/>
  <c r="H51" s="1"/>
  <c r="H50" i="13"/>
  <c r="I49" l="1"/>
  <c r="J49" s="1"/>
  <c r="N49"/>
  <c r="O49" s="1"/>
  <c r="P49" s="1"/>
  <c r="G51"/>
  <c r="F50"/>
  <c r="D50"/>
  <c r="C50" s="1"/>
  <c r="Q48"/>
  <c r="R48" s="1"/>
  <c r="J44" i="18"/>
  <c r="K44" s="1"/>
  <c r="L44" s="1"/>
  <c r="G56" i="17"/>
  <c r="H55"/>
  <c r="F55"/>
  <c r="D55"/>
  <c r="C55" s="1"/>
  <c r="I54"/>
  <c r="J54" s="1"/>
  <c r="N54"/>
  <c r="O54" s="1"/>
  <c r="P54" s="1"/>
  <c r="Q54" s="1"/>
  <c r="R54" s="1"/>
  <c r="G45" i="18"/>
  <c r="H45" s="1"/>
  <c r="I44"/>
  <c r="I55" i="16"/>
  <c r="J55" s="1"/>
  <c r="N55"/>
  <c r="O55" s="1"/>
  <c r="P55" s="1"/>
  <c r="Q55" s="1"/>
  <c r="R55" s="1"/>
  <c r="F55"/>
  <c r="G55" s="1"/>
  <c r="H55" s="1"/>
  <c r="C56"/>
  <c r="C56" i="15"/>
  <c r="I55"/>
  <c r="J55" s="1"/>
  <c r="N55"/>
  <c r="O55" s="1"/>
  <c r="P55" s="1"/>
  <c r="Q55" s="1"/>
  <c r="R55" s="1"/>
  <c r="F55"/>
  <c r="G55" s="1"/>
  <c r="H55" s="1"/>
  <c r="C53" i="14"/>
  <c r="N52"/>
  <c r="O52" s="1"/>
  <c r="P52" s="1"/>
  <c r="Q52" s="1"/>
  <c r="R52" s="1"/>
  <c r="F52"/>
  <c r="G52" s="1"/>
  <c r="H52" s="1"/>
  <c r="I52"/>
  <c r="J52" s="1"/>
  <c r="M52" s="1"/>
  <c r="H51" i="13"/>
  <c r="N50" l="1"/>
  <c r="O50" s="1"/>
  <c r="P50" s="1"/>
  <c r="I50"/>
  <c r="J50" s="1"/>
  <c r="G52"/>
  <c r="F51"/>
  <c r="D51"/>
  <c r="C51" s="1"/>
  <c r="Q49"/>
  <c r="R49" s="1"/>
  <c r="J45" i="18"/>
  <c r="K45" s="1"/>
  <c r="L45" s="1"/>
  <c r="D56" i="17"/>
  <c r="C56" s="1"/>
  <c r="G57"/>
  <c r="H56"/>
  <c r="F56"/>
  <c r="N55"/>
  <c r="O55" s="1"/>
  <c r="P55" s="1"/>
  <c r="Q55" s="1"/>
  <c r="R55" s="1"/>
  <c r="I55"/>
  <c r="J55" s="1"/>
  <c r="G46" i="18"/>
  <c r="H46" s="1"/>
  <c r="I45"/>
  <c r="N56" i="16"/>
  <c r="O56" s="1"/>
  <c r="P56" s="1"/>
  <c r="Q56" s="1"/>
  <c r="R56" s="1"/>
  <c r="F56"/>
  <c r="G56" s="1"/>
  <c r="H56" s="1"/>
  <c r="I56"/>
  <c r="J56" s="1"/>
  <c r="C57"/>
  <c r="C57" i="15"/>
  <c r="N56"/>
  <c r="O56" s="1"/>
  <c r="P56" s="1"/>
  <c r="Q56" s="1"/>
  <c r="R56" s="1"/>
  <c r="F56"/>
  <c r="G56" s="1"/>
  <c r="H56" s="1"/>
  <c r="I56"/>
  <c r="J56" s="1"/>
  <c r="C54" i="14"/>
  <c r="I53"/>
  <c r="J53" s="1"/>
  <c r="M53" s="1"/>
  <c r="N53"/>
  <c r="O53" s="1"/>
  <c r="P53" s="1"/>
  <c r="Q53" s="1"/>
  <c r="R53" s="1"/>
  <c r="F53"/>
  <c r="G53" s="1"/>
  <c r="H53" s="1"/>
  <c r="H52" i="13"/>
  <c r="I51" l="1"/>
  <c r="J51" s="1"/>
  <c r="N51"/>
  <c r="O51" s="1"/>
  <c r="P51" s="1"/>
  <c r="G53"/>
  <c r="F52"/>
  <c r="D52"/>
  <c r="C52" s="1"/>
  <c r="Q50"/>
  <c r="R50" s="1"/>
  <c r="J46" i="18"/>
  <c r="K46" s="1"/>
  <c r="L46" s="1"/>
  <c r="G58" i="17"/>
  <c r="H57"/>
  <c r="F57"/>
  <c r="D57"/>
  <c r="C57" s="1"/>
  <c r="I56"/>
  <c r="J56" s="1"/>
  <c r="N56"/>
  <c r="O56" s="1"/>
  <c r="P56" s="1"/>
  <c r="Q56" s="1"/>
  <c r="R56" s="1"/>
  <c r="G47" i="18"/>
  <c r="H47" s="1"/>
  <c r="I46"/>
  <c r="I57" i="16"/>
  <c r="J57" s="1"/>
  <c r="N57"/>
  <c r="O57" s="1"/>
  <c r="P57" s="1"/>
  <c r="Q57" s="1"/>
  <c r="R57" s="1"/>
  <c r="F57"/>
  <c r="G57" s="1"/>
  <c r="H57" s="1"/>
  <c r="C58"/>
  <c r="C58" i="15"/>
  <c r="I57"/>
  <c r="J57" s="1"/>
  <c r="N57"/>
  <c r="O57" s="1"/>
  <c r="P57" s="1"/>
  <c r="Q57" s="1"/>
  <c r="R57" s="1"/>
  <c r="F57"/>
  <c r="G57" s="1"/>
  <c r="H57" s="1"/>
  <c r="C55" i="14"/>
  <c r="N54"/>
  <c r="O54" s="1"/>
  <c r="P54" s="1"/>
  <c r="Q54" s="1"/>
  <c r="R54" s="1"/>
  <c r="F54"/>
  <c r="G54" s="1"/>
  <c r="H54" s="1"/>
  <c r="I54"/>
  <c r="J54" s="1"/>
  <c r="M54" s="1"/>
  <c r="H53" i="13"/>
  <c r="I52" l="1"/>
  <c r="J52" s="1"/>
  <c r="N52"/>
  <c r="O52" s="1"/>
  <c r="P52" s="1"/>
  <c r="G54"/>
  <c r="F53"/>
  <c r="D53"/>
  <c r="C53" s="1"/>
  <c r="Q51"/>
  <c r="R51" s="1"/>
  <c r="J47" i="18"/>
  <c r="K47" s="1"/>
  <c r="L47" s="1"/>
  <c r="D58" i="17"/>
  <c r="C58" s="1"/>
  <c r="G59"/>
  <c r="H58"/>
  <c r="F58"/>
  <c r="N57"/>
  <c r="O57" s="1"/>
  <c r="P57" s="1"/>
  <c r="Q57" s="1"/>
  <c r="R57" s="1"/>
  <c r="I57"/>
  <c r="J57" s="1"/>
  <c r="G48" i="18"/>
  <c r="H48" s="1"/>
  <c r="I47"/>
  <c r="N58" i="16"/>
  <c r="O58" s="1"/>
  <c r="P58" s="1"/>
  <c r="Q58" s="1"/>
  <c r="R58" s="1"/>
  <c r="F58"/>
  <c r="G58" s="1"/>
  <c r="H58" s="1"/>
  <c r="I58"/>
  <c r="J58" s="1"/>
  <c r="C59"/>
  <c r="N58" i="15"/>
  <c r="O58" s="1"/>
  <c r="P58" s="1"/>
  <c r="Q58" s="1"/>
  <c r="R58" s="1"/>
  <c r="F58"/>
  <c r="G58" s="1"/>
  <c r="H58" s="1"/>
  <c r="I58"/>
  <c r="J58" s="1"/>
  <c r="C59"/>
  <c r="C56" i="14"/>
  <c r="I55"/>
  <c r="J55" s="1"/>
  <c r="M55" s="1"/>
  <c r="N55"/>
  <c r="O55" s="1"/>
  <c r="P55" s="1"/>
  <c r="Q55" s="1"/>
  <c r="R55" s="1"/>
  <c r="F55"/>
  <c r="G55" s="1"/>
  <c r="H55" s="1"/>
  <c r="H54" i="13"/>
  <c r="I53" l="1"/>
  <c r="J53" s="1"/>
  <c r="N53"/>
  <c r="O53" s="1"/>
  <c r="P53" s="1"/>
  <c r="G55"/>
  <c r="F54"/>
  <c r="D54"/>
  <c r="C54" s="1"/>
  <c r="Q52"/>
  <c r="R52" s="1"/>
  <c r="J48" i="18"/>
  <c r="K48" s="1"/>
  <c r="L48" s="1"/>
  <c r="G60" i="17"/>
  <c r="H59"/>
  <c r="F59"/>
  <c r="D59"/>
  <c r="C59" s="1"/>
  <c r="I58"/>
  <c r="J58" s="1"/>
  <c r="N58"/>
  <c r="O58" s="1"/>
  <c r="P58" s="1"/>
  <c r="Q58" s="1"/>
  <c r="R58" s="1"/>
  <c r="G49" i="18"/>
  <c r="H49" s="1"/>
  <c r="I48"/>
  <c r="I59" i="16"/>
  <c r="J59" s="1"/>
  <c r="N59"/>
  <c r="O59" s="1"/>
  <c r="P59" s="1"/>
  <c r="Q59" s="1"/>
  <c r="R59" s="1"/>
  <c r="F59"/>
  <c r="G59" s="1"/>
  <c r="H59" s="1"/>
  <c r="C60"/>
  <c r="I59" i="15"/>
  <c r="J59" s="1"/>
  <c r="N59"/>
  <c r="O59" s="1"/>
  <c r="P59" s="1"/>
  <c r="Q59" s="1"/>
  <c r="R59" s="1"/>
  <c r="F59"/>
  <c r="G59" s="1"/>
  <c r="H59" s="1"/>
  <c r="C60"/>
  <c r="C57" i="14"/>
  <c r="N56"/>
  <c r="O56" s="1"/>
  <c r="P56" s="1"/>
  <c r="Q56" s="1"/>
  <c r="R56" s="1"/>
  <c r="F56"/>
  <c r="G56" s="1"/>
  <c r="H56" s="1"/>
  <c r="I56"/>
  <c r="J56" s="1"/>
  <c r="M56" s="1"/>
  <c r="H55" i="13"/>
  <c r="I54" l="1"/>
  <c r="J54" s="1"/>
  <c r="N54"/>
  <c r="O54" s="1"/>
  <c r="P54" s="1"/>
  <c r="G56"/>
  <c r="F55"/>
  <c r="D55"/>
  <c r="C55" s="1"/>
  <c r="Q53"/>
  <c r="R53" s="1"/>
  <c r="J49" i="18"/>
  <c r="K49" s="1"/>
  <c r="L49" s="1"/>
  <c r="D60" i="17"/>
  <c r="C60" s="1"/>
  <c r="G61"/>
  <c r="H60"/>
  <c r="F60"/>
  <c r="N59"/>
  <c r="O59" s="1"/>
  <c r="P59" s="1"/>
  <c r="Q59" s="1"/>
  <c r="R59" s="1"/>
  <c r="I59"/>
  <c r="J59" s="1"/>
  <c r="G50" i="18"/>
  <c r="H50" s="1"/>
  <c r="I49"/>
  <c r="N60" i="16"/>
  <c r="O60" s="1"/>
  <c r="P60" s="1"/>
  <c r="Q60" s="1"/>
  <c r="R60" s="1"/>
  <c r="F60"/>
  <c r="G60" s="1"/>
  <c r="H60" s="1"/>
  <c r="I60"/>
  <c r="J60" s="1"/>
  <c r="C61"/>
  <c r="N60" i="15"/>
  <c r="O60" s="1"/>
  <c r="P60" s="1"/>
  <c r="Q60" s="1"/>
  <c r="R60" s="1"/>
  <c r="F60"/>
  <c r="G60" s="1"/>
  <c r="H60" s="1"/>
  <c r="I60"/>
  <c r="J60" s="1"/>
  <c r="C61"/>
  <c r="C58" i="14"/>
  <c r="I57"/>
  <c r="J57" s="1"/>
  <c r="M57" s="1"/>
  <c r="N57"/>
  <c r="O57" s="1"/>
  <c r="P57" s="1"/>
  <c r="Q57" s="1"/>
  <c r="R57" s="1"/>
  <c r="F57"/>
  <c r="G57" s="1"/>
  <c r="H57" s="1"/>
  <c r="H56" i="13"/>
  <c r="I55" l="1"/>
  <c r="J55" s="1"/>
  <c r="N55"/>
  <c r="O55" s="1"/>
  <c r="P55" s="1"/>
  <c r="G57"/>
  <c r="F56"/>
  <c r="D56"/>
  <c r="C56" s="1"/>
  <c r="Q54"/>
  <c r="R54" s="1"/>
  <c r="J50" i="18"/>
  <c r="K50" s="1"/>
  <c r="L50" s="1"/>
  <c r="G62" i="17"/>
  <c r="H61"/>
  <c r="F61"/>
  <c r="D61"/>
  <c r="C61" s="1"/>
  <c r="N60"/>
  <c r="O60" s="1"/>
  <c r="P60" s="1"/>
  <c r="Q60" s="1"/>
  <c r="R60" s="1"/>
  <c r="I60"/>
  <c r="J60" s="1"/>
  <c r="G51" i="18"/>
  <c r="H51" s="1"/>
  <c r="I50"/>
  <c r="I61" i="16"/>
  <c r="J61" s="1"/>
  <c r="N61"/>
  <c r="O61" s="1"/>
  <c r="P61" s="1"/>
  <c r="Q61" s="1"/>
  <c r="R61" s="1"/>
  <c r="F61"/>
  <c r="G61" s="1"/>
  <c r="H61" s="1"/>
  <c r="C62"/>
  <c r="I61" i="15"/>
  <c r="J61" s="1"/>
  <c r="N61"/>
  <c r="O61" s="1"/>
  <c r="P61" s="1"/>
  <c r="Q61" s="1"/>
  <c r="R61" s="1"/>
  <c r="F61"/>
  <c r="G61" s="1"/>
  <c r="H61" s="1"/>
  <c r="C62"/>
  <c r="C59" i="14"/>
  <c r="N58"/>
  <c r="O58" s="1"/>
  <c r="P58" s="1"/>
  <c r="Q58" s="1"/>
  <c r="R58" s="1"/>
  <c r="F58"/>
  <c r="G58" s="1"/>
  <c r="H58" s="1"/>
  <c r="I58"/>
  <c r="J58" s="1"/>
  <c r="M58" s="1"/>
  <c r="H57" i="13"/>
  <c r="I56" l="1"/>
  <c r="J56" s="1"/>
  <c r="N56"/>
  <c r="O56" s="1"/>
  <c r="P56" s="1"/>
  <c r="G58"/>
  <c r="F57"/>
  <c r="D57"/>
  <c r="C57" s="1"/>
  <c r="Q55"/>
  <c r="R55" s="1"/>
  <c r="J51" i="18"/>
  <c r="K51" s="1"/>
  <c r="L51" s="1"/>
  <c r="D62" i="17"/>
  <c r="C62" s="1"/>
  <c r="G63"/>
  <c r="H62"/>
  <c r="F62"/>
  <c r="N61"/>
  <c r="O61" s="1"/>
  <c r="P61" s="1"/>
  <c r="Q61" s="1"/>
  <c r="R61" s="1"/>
  <c r="I61"/>
  <c r="J61" s="1"/>
  <c r="G52" i="18"/>
  <c r="H52" s="1"/>
  <c r="I51"/>
  <c r="N62" i="16"/>
  <c r="O62" s="1"/>
  <c r="P62" s="1"/>
  <c r="Q62" s="1"/>
  <c r="R62" s="1"/>
  <c r="F62"/>
  <c r="G62" s="1"/>
  <c r="H62" s="1"/>
  <c r="I62"/>
  <c r="J62" s="1"/>
  <c r="C63"/>
  <c r="N62" i="15"/>
  <c r="O62" s="1"/>
  <c r="P62" s="1"/>
  <c r="Q62" s="1"/>
  <c r="R62" s="1"/>
  <c r="F62"/>
  <c r="G62" s="1"/>
  <c r="H62" s="1"/>
  <c r="I62"/>
  <c r="J62" s="1"/>
  <c r="C63"/>
  <c r="C60" i="14"/>
  <c r="I59"/>
  <c r="J59" s="1"/>
  <c r="M59" s="1"/>
  <c r="N59"/>
  <c r="O59" s="1"/>
  <c r="P59" s="1"/>
  <c r="Q59" s="1"/>
  <c r="R59" s="1"/>
  <c r="F59"/>
  <c r="G59" s="1"/>
  <c r="H59" s="1"/>
  <c r="H58" i="13"/>
  <c r="I57" l="1"/>
  <c r="J57" s="1"/>
  <c r="N57"/>
  <c r="O57" s="1"/>
  <c r="P57" s="1"/>
  <c r="G59"/>
  <c r="F58"/>
  <c r="D58"/>
  <c r="C58" s="1"/>
  <c r="Q56"/>
  <c r="R56" s="1"/>
  <c r="J52" i="18"/>
  <c r="K52" s="1"/>
  <c r="L52" s="1"/>
  <c r="G64" i="17"/>
  <c r="H63"/>
  <c r="F63"/>
  <c r="D63"/>
  <c r="C63" s="1"/>
  <c r="I62"/>
  <c r="J62" s="1"/>
  <c r="N62"/>
  <c r="O62" s="1"/>
  <c r="P62" s="1"/>
  <c r="Q62" s="1"/>
  <c r="R62" s="1"/>
  <c r="G53" i="18"/>
  <c r="H53" s="1"/>
  <c r="I52"/>
  <c r="I63" i="16"/>
  <c r="J63" s="1"/>
  <c r="N63"/>
  <c r="O63" s="1"/>
  <c r="P63" s="1"/>
  <c r="Q63" s="1"/>
  <c r="R63" s="1"/>
  <c r="F63"/>
  <c r="G63" s="1"/>
  <c r="H63" s="1"/>
  <c r="C64"/>
  <c r="C64" i="15"/>
  <c r="I63"/>
  <c r="J63" s="1"/>
  <c r="N63"/>
  <c r="O63" s="1"/>
  <c r="P63" s="1"/>
  <c r="Q63" s="1"/>
  <c r="R63" s="1"/>
  <c r="F63"/>
  <c r="G63" s="1"/>
  <c r="H63" s="1"/>
  <c r="C61" i="14"/>
  <c r="N60"/>
  <c r="O60" s="1"/>
  <c r="P60" s="1"/>
  <c r="Q60" s="1"/>
  <c r="R60" s="1"/>
  <c r="F60"/>
  <c r="G60" s="1"/>
  <c r="H60" s="1"/>
  <c r="I60"/>
  <c r="J60" s="1"/>
  <c r="M60" s="1"/>
  <c r="H59" i="13"/>
  <c r="N58" l="1"/>
  <c r="O58" s="1"/>
  <c r="P58" s="1"/>
  <c r="I58"/>
  <c r="J58" s="1"/>
  <c r="G60"/>
  <c r="F59"/>
  <c r="D59"/>
  <c r="C59" s="1"/>
  <c r="Q57"/>
  <c r="R57" s="1"/>
  <c r="J53" i="18"/>
  <c r="K53" s="1"/>
  <c r="L53" s="1"/>
  <c r="D64" i="17"/>
  <c r="C64" s="1"/>
  <c r="G65"/>
  <c r="H64"/>
  <c r="F64"/>
  <c r="N63"/>
  <c r="O63" s="1"/>
  <c r="P63" s="1"/>
  <c r="Q63" s="1"/>
  <c r="R63" s="1"/>
  <c r="I63"/>
  <c r="J63" s="1"/>
  <c r="G54" i="18"/>
  <c r="H54" s="1"/>
  <c r="I53"/>
  <c r="I64" i="16"/>
  <c r="J64" s="1"/>
  <c r="N64"/>
  <c r="O64" s="1"/>
  <c r="P64" s="1"/>
  <c r="Q64" s="1"/>
  <c r="R64" s="1"/>
  <c r="F64"/>
  <c r="G64" s="1"/>
  <c r="H64" s="1"/>
  <c r="C65"/>
  <c r="C65" i="15"/>
  <c r="I64"/>
  <c r="J64" s="1"/>
  <c r="N64"/>
  <c r="O64" s="1"/>
  <c r="P64" s="1"/>
  <c r="Q64" s="1"/>
  <c r="R64" s="1"/>
  <c r="F64"/>
  <c r="G64" s="1"/>
  <c r="H64" s="1"/>
  <c r="C62" i="14"/>
  <c r="I61"/>
  <c r="J61" s="1"/>
  <c r="M61" s="1"/>
  <c r="N61"/>
  <c r="O61" s="1"/>
  <c r="P61" s="1"/>
  <c r="Q61" s="1"/>
  <c r="R61" s="1"/>
  <c r="F61"/>
  <c r="G61" s="1"/>
  <c r="H61" s="1"/>
  <c r="H60" i="13"/>
  <c r="I59" l="1"/>
  <c r="J59" s="1"/>
  <c r="N59"/>
  <c r="O59" s="1"/>
  <c r="P59" s="1"/>
  <c r="G61"/>
  <c r="F60"/>
  <c r="D60"/>
  <c r="C60" s="1"/>
  <c r="Q58"/>
  <c r="R58" s="1"/>
  <c r="J54" i="18"/>
  <c r="K54" s="1"/>
  <c r="L54" s="1"/>
  <c r="G66" i="17"/>
  <c r="H65"/>
  <c r="F65"/>
  <c r="D65"/>
  <c r="C65" s="1"/>
  <c r="N64"/>
  <c r="O64" s="1"/>
  <c r="P64" s="1"/>
  <c r="Q64" s="1"/>
  <c r="R64" s="1"/>
  <c r="I64"/>
  <c r="J64" s="1"/>
  <c r="G55" i="18"/>
  <c r="H55" s="1"/>
  <c r="I54"/>
  <c r="I65" i="16"/>
  <c r="J65" s="1"/>
  <c r="N65"/>
  <c r="O65" s="1"/>
  <c r="P65" s="1"/>
  <c r="Q65" s="1"/>
  <c r="R65" s="1"/>
  <c r="F65"/>
  <c r="G65" s="1"/>
  <c r="H65" s="1"/>
  <c r="C66"/>
  <c r="C66" i="15"/>
  <c r="I65"/>
  <c r="J65" s="1"/>
  <c r="N65"/>
  <c r="O65" s="1"/>
  <c r="P65" s="1"/>
  <c r="Q65" s="1"/>
  <c r="R65" s="1"/>
  <c r="F65"/>
  <c r="G65" s="1"/>
  <c r="H65" s="1"/>
  <c r="C63" i="14"/>
  <c r="N62"/>
  <c r="O62" s="1"/>
  <c r="P62" s="1"/>
  <c r="Q62" s="1"/>
  <c r="R62" s="1"/>
  <c r="F62"/>
  <c r="G62" s="1"/>
  <c r="H62" s="1"/>
  <c r="I62"/>
  <c r="J62" s="1"/>
  <c r="M62" s="1"/>
  <c r="H61" i="13"/>
  <c r="I60" l="1"/>
  <c r="J60" s="1"/>
  <c r="N60"/>
  <c r="O60" s="1"/>
  <c r="P60" s="1"/>
  <c r="G62"/>
  <c r="F61"/>
  <c r="D61"/>
  <c r="C61" s="1"/>
  <c r="Q59"/>
  <c r="R59" s="1"/>
  <c r="J55" i="18"/>
  <c r="K55" s="1"/>
  <c r="L55" s="1"/>
  <c r="D66" i="17"/>
  <c r="C66" s="1"/>
  <c r="G67"/>
  <c r="H66"/>
  <c r="F66"/>
  <c r="N65"/>
  <c r="O65" s="1"/>
  <c r="P65" s="1"/>
  <c r="Q65" s="1"/>
  <c r="R65" s="1"/>
  <c r="I65"/>
  <c r="J65" s="1"/>
  <c r="G56" i="18"/>
  <c r="H56" s="1"/>
  <c r="I55"/>
  <c r="I66" i="16"/>
  <c r="J66" s="1"/>
  <c r="N66"/>
  <c r="O66" s="1"/>
  <c r="P66" s="1"/>
  <c r="Q66" s="1"/>
  <c r="R66" s="1"/>
  <c r="F66"/>
  <c r="G66" s="1"/>
  <c r="H66" s="1"/>
  <c r="C67"/>
  <c r="C67" i="15"/>
  <c r="I66"/>
  <c r="J66" s="1"/>
  <c r="N66"/>
  <c r="O66" s="1"/>
  <c r="P66" s="1"/>
  <c r="Q66" s="1"/>
  <c r="R66" s="1"/>
  <c r="F66"/>
  <c r="G66" s="1"/>
  <c r="H66" s="1"/>
  <c r="C64" i="14"/>
  <c r="I63"/>
  <c r="J63" s="1"/>
  <c r="M63" s="1"/>
  <c r="N63"/>
  <c r="O63" s="1"/>
  <c r="P63" s="1"/>
  <c r="Q63" s="1"/>
  <c r="R63" s="1"/>
  <c r="F63"/>
  <c r="G63" s="1"/>
  <c r="H63" s="1"/>
  <c r="H62" i="13"/>
  <c r="I61" l="1"/>
  <c r="J61" s="1"/>
  <c r="N61"/>
  <c r="O61" s="1"/>
  <c r="P61" s="1"/>
  <c r="G63"/>
  <c r="F62"/>
  <c r="D62"/>
  <c r="C62" s="1"/>
  <c r="Q60"/>
  <c r="R60" s="1"/>
  <c r="J56" i="18"/>
  <c r="K56" s="1"/>
  <c r="L56" s="1"/>
  <c r="G68" i="17"/>
  <c r="H67"/>
  <c r="F67"/>
  <c r="D67"/>
  <c r="C67" s="1"/>
  <c r="I66"/>
  <c r="J66" s="1"/>
  <c r="N66"/>
  <c r="O66" s="1"/>
  <c r="P66" s="1"/>
  <c r="Q66" s="1"/>
  <c r="R66" s="1"/>
  <c r="G57" i="18"/>
  <c r="H57" s="1"/>
  <c r="I56"/>
  <c r="I67" i="16"/>
  <c r="J67" s="1"/>
  <c r="N67"/>
  <c r="O67" s="1"/>
  <c r="P67" s="1"/>
  <c r="Q67" s="1"/>
  <c r="R67" s="1"/>
  <c r="F67"/>
  <c r="G67" s="1"/>
  <c r="H67" s="1"/>
  <c r="C68"/>
  <c r="C68" i="15"/>
  <c r="I67"/>
  <c r="J67" s="1"/>
  <c r="N67"/>
  <c r="O67" s="1"/>
  <c r="P67" s="1"/>
  <c r="Q67" s="1"/>
  <c r="R67" s="1"/>
  <c r="F67"/>
  <c r="G67" s="1"/>
  <c r="H67" s="1"/>
  <c r="C65" i="14"/>
  <c r="I64"/>
  <c r="J64" s="1"/>
  <c r="M64" s="1"/>
  <c r="N64"/>
  <c r="O64" s="1"/>
  <c r="P64" s="1"/>
  <c r="Q64" s="1"/>
  <c r="R64" s="1"/>
  <c r="F64"/>
  <c r="G64" s="1"/>
  <c r="H64" s="1"/>
  <c r="H63" i="13"/>
  <c r="I62" l="1"/>
  <c r="J62" s="1"/>
  <c r="N62"/>
  <c r="O62" s="1"/>
  <c r="P62" s="1"/>
  <c r="G64"/>
  <c r="F63"/>
  <c r="D63"/>
  <c r="C63" s="1"/>
  <c r="Q61"/>
  <c r="R61" s="1"/>
  <c r="J57" i="18"/>
  <c r="K57" s="1"/>
  <c r="L57" s="1"/>
  <c r="D68" i="17"/>
  <c r="C68" s="1"/>
  <c r="G69"/>
  <c r="H68"/>
  <c r="F68"/>
  <c r="N67"/>
  <c r="O67" s="1"/>
  <c r="P67" s="1"/>
  <c r="Q67" s="1"/>
  <c r="R67" s="1"/>
  <c r="I67"/>
  <c r="J67" s="1"/>
  <c r="G58" i="18"/>
  <c r="H58" s="1"/>
  <c r="I57"/>
  <c r="I68" i="16"/>
  <c r="J68" s="1"/>
  <c r="N68"/>
  <c r="O68" s="1"/>
  <c r="P68" s="1"/>
  <c r="Q68" s="1"/>
  <c r="R68" s="1"/>
  <c r="F68"/>
  <c r="G68" s="1"/>
  <c r="H68" s="1"/>
  <c r="C69"/>
  <c r="C69" i="15"/>
  <c r="I68"/>
  <c r="J68" s="1"/>
  <c r="N68"/>
  <c r="O68" s="1"/>
  <c r="P68" s="1"/>
  <c r="Q68" s="1"/>
  <c r="R68" s="1"/>
  <c r="F68"/>
  <c r="G68" s="1"/>
  <c r="H68" s="1"/>
  <c r="C66" i="14"/>
  <c r="I65"/>
  <c r="J65" s="1"/>
  <c r="M65" s="1"/>
  <c r="N65"/>
  <c r="O65" s="1"/>
  <c r="P65" s="1"/>
  <c r="Q65" s="1"/>
  <c r="R65" s="1"/>
  <c r="F65"/>
  <c r="G65" s="1"/>
  <c r="H65" s="1"/>
  <c r="H64" i="13"/>
  <c r="I63" l="1"/>
  <c r="J63" s="1"/>
  <c r="N63"/>
  <c r="O63" s="1"/>
  <c r="P63" s="1"/>
  <c r="G65"/>
  <c r="F64"/>
  <c r="D64"/>
  <c r="C64" s="1"/>
  <c r="Q62"/>
  <c r="R62" s="1"/>
  <c r="J58" i="18"/>
  <c r="K58" s="1"/>
  <c r="L58" s="1"/>
  <c r="G70" i="17"/>
  <c r="H69"/>
  <c r="F69"/>
  <c r="D69"/>
  <c r="C69" s="1"/>
  <c r="N68"/>
  <c r="O68" s="1"/>
  <c r="P68" s="1"/>
  <c r="Q68" s="1"/>
  <c r="R68" s="1"/>
  <c r="I68"/>
  <c r="J68" s="1"/>
  <c r="G59" i="18"/>
  <c r="H59" s="1"/>
  <c r="I58"/>
  <c r="I69" i="16"/>
  <c r="J69" s="1"/>
  <c r="N69"/>
  <c r="O69" s="1"/>
  <c r="P69" s="1"/>
  <c r="Q69" s="1"/>
  <c r="R69" s="1"/>
  <c r="F69"/>
  <c r="G69" s="1"/>
  <c r="H69" s="1"/>
  <c r="C70"/>
  <c r="C70" i="15"/>
  <c r="I69"/>
  <c r="J69" s="1"/>
  <c r="N69"/>
  <c r="O69" s="1"/>
  <c r="P69" s="1"/>
  <c r="Q69" s="1"/>
  <c r="R69" s="1"/>
  <c r="F69"/>
  <c r="G69" s="1"/>
  <c r="H69" s="1"/>
  <c r="C67" i="14"/>
  <c r="I66"/>
  <c r="J66" s="1"/>
  <c r="M66" s="1"/>
  <c r="N66"/>
  <c r="O66" s="1"/>
  <c r="P66" s="1"/>
  <c r="Q66" s="1"/>
  <c r="R66" s="1"/>
  <c r="F66"/>
  <c r="G66" s="1"/>
  <c r="H66" s="1"/>
  <c r="H65" i="13"/>
  <c r="I64" l="1"/>
  <c r="J64" s="1"/>
  <c r="N64"/>
  <c r="O64" s="1"/>
  <c r="P64" s="1"/>
  <c r="G66"/>
  <c r="F65"/>
  <c r="D65"/>
  <c r="C65" s="1"/>
  <c r="Q63"/>
  <c r="R63" s="1"/>
  <c r="J59" i="18"/>
  <c r="K59" s="1"/>
  <c r="L59" s="1"/>
  <c r="D70" i="17"/>
  <c r="C70" s="1"/>
  <c r="G71"/>
  <c r="H70"/>
  <c r="F70"/>
  <c r="N69"/>
  <c r="O69" s="1"/>
  <c r="P69" s="1"/>
  <c r="Q69" s="1"/>
  <c r="R69" s="1"/>
  <c r="I69"/>
  <c r="J69" s="1"/>
  <c r="G60" i="18"/>
  <c r="H60" s="1"/>
  <c r="I59"/>
  <c r="I70" i="16"/>
  <c r="J70" s="1"/>
  <c r="N70"/>
  <c r="O70" s="1"/>
  <c r="P70" s="1"/>
  <c r="Q70" s="1"/>
  <c r="R70" s="1"/>
  <c r="F70"/>
  <c r="G70" s="1"/>
  <c r="H70" s="1"/>
  <c r="C71"/>
  <c r="C71" i="15"/>
  <c r="I70"/>
  <c r="J70" s="1"/>
  <c r="N70"/>
  <c r="O70" s="1"/>
  <c r="P70" s="1"/>
  <c r="Q70" s="1"/>
  <c r="R70" s="1"/>
  <c r="F70"/>
  <c r="G70" s="1"/>
  <c r="H70" s="1"/>
  <c r="C68" i="14"/>
  <c r="I67"/>
  <c r="J67" s="1"/>
  <c r="M67" s="1"/>
  <c r="N67"/>
  <c r="O67" s="1"/>
  <c r="P67" s="1"/>
  <c r="Q67" s="1"/>
  <c r="R67" s="1"/>
  <c r="F67"/>
  <c r="G67" s="1"/>
  <c r="H67" s="1"/>
  <c r="H66" i="13"/>
  <c r="I65" l="1"/>
  <c r="J65" s="1"/>
  <c r="N65"/>
  <c r="O65" s="1"/>
  <c r="P65" s="1"/>
  <c r="F66"/>
  <c r="D66"/>
  <c r="C66" s="1"/>
  <c r="G67"/>
  <c r="Q64"/>
  <c r="R64" s="1"/>
  <c r="J60" i="18"/>
  <c r="K60" s="1"/>
  <c r="L60" s="1"/>
  <c r="G72" i="17"/>
  <c r="H71"/>
  <c r="F71"/>
  <c r="D71"/>
  <c r="C71" s="1"/>
  <c r="N70"/>
  <c r="O70" s="1"/>
  <c r="P70" s="1"/>
  <c r="Q70" s="1"/>
  <c r="R70" s="1"/>
  <c r="I70"/>
  <c r="J70" s="1"/>
  <c r="G61" i="18"/>
  <c r="H61" s="1"/>
  <c r="I60"/>
  <c r="I71" i="16"/>
  <c r="J71" s="1"/>
  <c r="N71"/>
  <c r="O71" s="1"/>
  <c r="P71" s="1"/>
  <c r="Q71" s="1"/>
  <c r="R71" s="1"/>
  <c r="F71"/>
  <c r="G71" s="1"/>
  <c r="H71" s="1"/>
  <c r="C72"/>
  <c r="C72" i="15"/>
  <c r="I71"/>
  <c r="J71" s="1"/>
  <c r="N71"/>
  <c r="O71" s="1"/>
  <c r="P71" s="1"/>
  <c r="Q71" s="1"/>
  <c r="R71" s="1"/>
  <c r="F71"/>
  <c r="G71" s="1"/>
  <c r="H71" s="1"/>
  <c r="C69" i="14"/>
  <c r="I68"/>
  <c r="J68" s="1"/>
  <c r="M68" s="1"/>
  <c r="N68"/>
  <c r="O68" s="1"/>
  <c r="P68" s="1"/>
  <c r="Q68" s="1"/>
  <c r="R68" s="1"/>
  <c r="F68"/>
  <c r="G68" s="1"/>
  <c r="H68" s="1"/>
  <c r="H67" i="13"/>
  <c r="G68" l="1"/>
  <c r="F67"/>
  <c r="D67"/>
  <c r="C67" s="1"/>
  <c r="I66"/>
  <c r="J66" s="1"/>
  <c r="N66"/>
  <c r="O66" s="1"/>
  <c r="P66" s="1"/>
  <c r="Q65"/>
  <c r="R65" s="1"/>
  <c r="J61" i="18"/>
  <c r="K61" s="1"/>
  <c r="L61" s="1"/>
  <c r="D72" i="17"/>
  <c r="C72" s="1"/>
  <c r="G73"/>
  <c r="H72"/>
  <c r="F72"/>
  <c r="N71"/>
  <c r="O71" s="1"/>
  <c r="P71" s="1"/>
  <c r="Q71" s="1"/>
  <c r="R71" s="1"/>
  <c r="I71"/>
  <c r="J71" s="1"/>
  <c r="G62" i="18"/>
  <c r="H62" s="1"/>
  <c r="I61"/>
  <c r="I72" i="16"/>
  <c r="J72" s="1"/>
  <c r="N72"/>
  <c r="O72" s="1"/>
  <c r="P72" s="1"/>
  <c r="Q72" s="1"/>
  <c r="R72" s="1"/>
  <c r="F72"/>
  <c r="G72" s="1"/>
  <c r="H72" s="1"/>
  <c r="C73"/>
  <c r="C73" i="15"/>
  <c r="I72"/>
  <c r="J72" s="1"/>
  <c r="N72"/>
  <c r="O72" s="1"/>
  <c r="P72" s="1"/>
  <c r="Q72" s="1"/>
  <c r="R72" s="1"/>
  <c r="F72"/>
  <c r="G72" s="1"/>
  <c r="H72" s="1"/>
  <c r="C70" i="14"/>
  <c r="I69"/>
  <c r="J69" s="1"/>
  <c r="M69" s="1"/>
  <c r="N69"/>
  <c r="O69" s="1"/>
  <c r="P69" s="1"/>
  <c r="Q69" s="1"/>
  <c r="R69" s="1"/>
  <c r="F69"/>
  <c r="G69" s="1"/>
  <c r="H69" s="1"/>
  <c r="H68" i="13"/>
  <c r="Q66" l="1"/>
  <c r="R66" s="1"/>
  <c r="J62" i="18"/>
  <c r="K62" s="1"/>
  <c r="L62" s="1"/>
  <c r="I67" i="13"/>
  <c r="J67" s="1"/>
  <c r="N67"/>
  <c r="O67" s="1"/>
  <c r="P67" s="1"/>
  <c r="G69"/>
  <c r="F68"/>
  <c r="D68"/>
  <c r="C68" s="1"/>
  <c r="G74" i="17"/>
  <c r="H73"/>
  <c r="F73"/>
  <c r="D73"/>
  <c r="C73" s="1"/>
  <c r="N72"/>
  <c r="O72" s="1"/>
  <c r="P72" s="1"/>
  <c r="Q72" s="1"/>
  <c r="R72" s="1"/>
  <c r="I72"/>
  <c r="J72" s="1"/>
  <c r="I62" i="18"/>
  <c r="G63"/>
  <c r="H63" s="1"/>
  <c r="I73" i="16"/>
  <c r="J73" s="1"/>
  <c r="N73"/>
  <c r="O73" s="1"/>
  <c r="P73" s="1"/>
  <c r="Q73" s="1"/>
  <c r="R73" s="1"/>
  <c r="F73"/>
  <c r="G73" s="1"/>
  <c r="H73" s="1"/>
  <c r="C74"/>
  <c r="C74" i="15"/>
  <c r="I73"/>
  <c r="J73" s="1"/>
  <c r="N73"/>
  <c r="O73" s="1"/>
  <c r="P73" s="1"/>
  <c r="Q73" s="1"/>
  <c r="R73" s="1"/>
  <c r="F73"/>
  <c r="G73" s="1"/>
  <c r="H73" s="1"/>
  <c r="C71" i="14"/>
  <c r="I70"/>
  <c r="J70" s="1"/>
  <c r="M70" s="1"/>
  <c r="N70"/>
  <c r="O70" s="1"/>
  <c r="P70" s="1"/>
  <c r="Q70" s="1"/>
  <c r="R70" s="1"/>
  <c r="F70"/>
  <c r="G70" s="1"/>
  <c r="H70" s="1"/>
  <c r="H69" i="13"/>
  <c r="I68" l="1"/>
  <c r="J68" s="1"/>
  <c r="N68"/>
  <c r="O68" s="1"/>
  <c r="P68" s="1"/>
  <c r="G70"/>
  <c r="F69"/>
  <c r="D69"/>
  <c r="C69" s="1"/>
  <c r="J63" i="18"/>
  <c r="K63" s="1"/>
  <c r="L63" s="1"/>
  <c r="Q67" i="13"/>
  <c r="R67" s="1"/>
  <c r="D74" i="17"/>
  <c r="C74" s="1"/>
  <c r="G75"/>
  <c r="H74"/>
  <c r="F74"/>
  <c r="N73"/>
  <c r="O73" s="1"/>
  <c r="P73" s="1"/>
  <c r="Q73" s="1"/>
  <c r="R73" s="1"/>
  <c r="I73"/>
  <c r="J73" s="1"/>
  <c r="G64" i="18"/>
  <c r="H64" s="1"/>
  <c r="I63"/>
  <c r="I74" i="16"/>
  <c r="J74" s="1"/>
  <c r="N74"/>
  <c r="O74" s="1"/>
  <c r="P74" s="1"/>
  <c r="Q74" s="1"/>
  <c r="R74" s="1"/>
  <c r="F74"/>
  <c r="G74" s="1"/>
  <c r="H74" s="1"/>
  <c r="C75"/>
  <c r="C75" i="15"/>
  <c r="I74"/>
  <c r="J74" s="1"/>
  <c r="N74"/>
  <c r="O74" s="1"/>
  <c r="P74" s="1"/>
  <c r="Q74" s="1"/>
  <c r="R74" s="1"/>
  <c r="F74"/>
  <c r="G74" s="1"/>
  <c r="H74" s="1"/>
  <c r="C72" i="14"/>
  <c r="I71"/>
  <c r="J71" s="1"/>
  <c r="M71" s="1"/>
  <c r="N71"/>
  <c r="O71" s="1"/>
  <c r="P71" s="1"/>
  <c r="Q71" s="1"/>
  <c r="R71" s="1"/>
  <c r="F71"/>
  <c r="G71" s="1"/>
  <c r="H71" s="1"/>
  <c r="H70" i="13"/>
  <c r="N69" l="1"/>
  <c r="O69" s="1"/>
  <c r="P69" s="1"/>
  <c r="I69"/>
  <c r="J69" s="1"/>
  <c r="G71"/>
  <c r="F70"/>
  <c r="D70"/>
  <c r="C70" s="1"/>
  <c r="J64" i="18"/>
  <c r="K64" s="1"/>
  <c r="L64" s="1"/>
  <c r="Q68" i="13"/>
  <c r="R68" s="1"/>
  <c r="G76" i="17"/>
  <c r="H75"/>
  <c r="F75"/>
  <c r="D75"/>
  <c r="C75" s="1"/>
  <c r="N74"/>
  <c r="O74" s="1"/>
  <c r="P74" s="1"/>
  <c r="Q74" s="1"/>
  <c r="R74" s="1"/>
  <c r="I74"/>
  <c r="J74" s="1"/>
  <c r="G65" i="18"/>
  <c r="H65" s="1"/>
  <c r="I64"/>
  <c r="I75" i="16"/>
  <c r="J75" s="1"/>
  <c r="N75"/>
  <c r="O75" s="1"/>
  <c r="P75" s="1"/>
  <c r="Q75" s="1"/>
  <c r="R75" s="1"/>
  <c r="F75"/>
  <c r="G75" s="1"/>
  <c r="H75" s="1"/>
  <c r="C76"/>
  <c r="C76" i="15"/>
  <c r="I75"/>
  <c r="J75" s="1"/>
  <c r="N75"/>
  <c r="O75" s="1"/>
  <c r="P75" s="1"/>
  <c r="Q75" s="1"/>
  <c r="R75" s="1"/>
  <c r="F75"/>
  <c r="G75" s="1"/>
  <c r="H75" s="1"/>
  <c r="C73" i="14"/>
  <c r="I72"/>
  <c r="J72" s="1"/>
  <c r="M72" s="1"/>
  <c r="N72"/>
  <c r="O72" s="1"/>
  <c r="P72" s="1"/>
  <c r="Q72" s="1"/>
  <c r="R72" s="1"/>
  <c r="F72"/>
  <c r="G72" s="1"/>
  <c r="H72" s="1"/>
  <c r="H71" i="13"/>
  <c r="I70" l="1"/>
  <c r="J70" s="1"/>
  <c r="N70"/>
  <c r="O70" s="1"/>
  <c r="P70" s="1"/>
  <c r="G72"/>
  <c r="F71"/>
  <c r="D71"/>
  <c r="C71" s="1"/>
  <c r="Q69"/>
  <c r="R69" s="1"/>
  <c r="J65" i="18"/>
  <c r="K65" s="1"/>
  <c r="L65" s="1"/>
  <c r="D76" i="17"/>
  <c r="C76" s="1"/>
  <c r="G77"/>
  <c r="H76"/>
  <c r="F76"/>
  <c r="N75"/>
  <c r="O75" s="1"/>
  <c r="P75" s="1"/>
  <c r="Q75" s="1"/>
  <c r="R75" s="1"/>
  <c r="I75"/>
  <c r="J75" s="1"/>
  <c r="G66" i="18"/>
  <c r="H66" s="1"/>
  <c r="I65"/>
  <c r="I76" i="16"/>
  <c r="J76" s="1"/>
  <c r="N76"/>
  <c r="O76" s="1"/>
  <c r="P76" s="1"/>
  <c r="Q76" s="1"/>
  <c r="R76" s="1"/>
  <c r="F76"/>
  <c r="G76" s="1"/>
  <c r="H76" s="1"/>
  <c r="C78"/>
  <c r="C77"/>
  <c r="C78" i="15"/>
  <c r="C77"/>
  <c r="I76"/>
  <c r="J76" s="1"/>
  <c r="N76"/>
  <c r="O76" s="1"/>
  <c r="P76" s="1"/>
  <c r="Q76" s="1"/>
  <c r="R76" s="1"/>
  <c r="F76"/>
  <c r="G76" s="1"/>
  <c r="H76" s="1"/>
  <c r="C74" i="14"/>
  <c r="I73"/>
  <c r="J73" s="1"/>
  <c r="M73" s="1"/>
  <c r="N73"/>
  <c r="O73" s="1"/>
  <c r="P73" s="1"/>
  <c r="Q73" s="1"/>
  <c r="R73" s="1"/>
  <c r="F73"/>
  <c r="G73" s="1"/>
  <c r="H73" s="1"/>
  <c r="H72" i="13"/>
  <c r="I71" l="1"/>
  <c r="J71" s="1"/>
  <c r="N71"/>
  <c r="O71" s="1"/>
  <c r="P71" s="1"/>
  <c r="G73"/>
  <c r="F72"/>
  <c r="D72"/>
  <c r="C72" s="1"/>
  <c r="Q70"/>
  <c r="R70" s="1"/>
  <c r="J66" i="18"/>
  <c r="K66" s="1"/>
  <c r="L66" s="1"/>
  <c r="G78" i="17"/>
  <c r="H77"/>
  <c r="F77"/>
  <c r="D77"/>
  <c r="C77" s="1"/>
  <c r="N76"/>
  <c r="O76" s="1"/>
  <c r="P76" s="1"/>
  <c r="Q76" s="1"/>
  <c r="R76" s="1"/>
  <c r="I76"/>
  <c r="J76" s="1"/>
  <c r="G67" i="18"/>
  <c r="H67" s="1"/>
  <c r="I66"/>
  <c r="I77" i="16"/>
  <c r="J77" s="1"/>
  <c r="N77"/>
  <c r="O77" s="1"/>
  <c r="P77" s="1"/>
  <c r="Q77" s="1"/>
  <c r="R77" s="1"/>
  <c r="F77"/>
  <c r="G77" s="1"/>
  <c r="H77" s="1"/>
  <c r="I78"/>
  <c r="J78" s="1"/>
  <c r="N78"/>
  <c r="O78" s="1"/>
  <c r="P78" s="1"/>
  <c r="Q78" s="1"/>
  <c r="R78" s="1"/>
  <c r="F78"/>
  <c r="G78" s="1"/>
  <c r="H78" s="1"/>
  <c r="I78" i="15"/>
  <c r="J78" s="1"/>
  <c r="N78"/>
  <c r="O78" s="1"/>
  <c r="P78" s="1"/>
  <c r="Q78" s="1"/>
  <c r="R78" s="1"/>
  <c r="F78"/>
  <c r="G78" s="1"/>
  <c r="H78" s="1"/>
  <c r="I77"/>
  <c r="J77" s="1"/>
  <c r="N77"/>
  <c r="O77" s="1"/>
  <c r="P77" s="1"/>
  <c r="Q77" s="1"/>
  <c r="R77" s="1"/>
  <c r="F77"/>
  <c r="G77" s="1"/>
  <c r="H77" s="1"/>
  <c r="C75" i="14"/>
  <c r="I74"/>
  <c r="J74" s="1"/>
  <c r="M74" s="1"/>
  <c r="N74"/>
  <c r="O74" s="1"/>
  <c r="P74" s="1"/>
  <c r="Q74" s="1"/>
  <c r="R74" s="1"/>
  <c r="F74"/>
  <c r="G74" s="1"/>
  <c r="H74" s="1"/>
  <c r="H73" i="13"/>
  <c r="I72" l="1"/>
  <c r="J72" s="1"/>
  <c r="N72"/>
  <c r="O72" s="1"/>
  <c r="P72" s="1"/>
  <c r="G74"/>
  <c r="F73"/>
  <c r="D73"/>
  <c r="C73" s="1"/>
  <c r="Q71"/>
  <c r="R71" s="1"/>
  <c r="J67" i="18"/>
  <c r="K67" s="1"/>
  <c r="L67" s="1"/>
  <c r="D78" i="17"/>
  <c r="C78" s="1"/>
  <c r="G79"/>
  <c r="H78"/>
  <c r="F78"/>
  <c r="N77"/>
  <c r="O77" s="1"/>
  <c r="P77" s="1"/>
  <c r="Q77" s="1"/>
  <c r="R77" s="1"/>
  <c r="I77"/>
  <c r="J77" s="1"/>
  <c r="G68" i="18"/>
  <c r="H68" s="1"/>
  <c r="I67"/>
  <c r="C76" i="14"/>
  <c r="I75"/>
  <c r="J75" s="1"/>
  <c r="M75" s="1"/>
  <c r="N75"/>
  <c r="O75" s="1"/>
  <c r="P75" s="1"/>
  <c r="Q75" s="1"/>
  <c r="R75" s="1"/>
  <c r="F75"/>
  <c r="G75" s="1"/>
  <c r="H75" s="1"/>
  <c r="H74" i="13"/>
  <c r="I73" l="1"/>
  <c r="J73" s="1"/>
  <c r="N73"/>
  <c r="O73" s="1"/>
  <c r="P73" s="1"/>
  <c r="G75"/>
  <c r="F74"/>
  <c r="D74"/>
  <c r="C74" s="1"/>
  <c r="Q72"/>
  <c r="R72" s="1"/>
  <c r="J68" i="18"/>
  <c r="K68" s="1"/>
  <c r="L68" s="1"/>
  <c r="G80" i="17"/>
  <c r="H79"/>
  <c r="F79"/>
  <c r="D79"/>
  <c r="C79" s="1"/>
  <c r="N78"/>
  <c r="O78" s="1"/>
  <c r="P78" s="1"/>
  <c r="Q78" s="1"/>
  <c r="R78" s="1"/>
  <c r="I78"/>
  <c r="J78" s="1"/>
  <c r="G69" i="18"/>
  <c r="H69" s="1"/>
  <c r="I68"/>
  <c r="C78" i="14"/>
  <c r="C77"/>
  <c r="I76"/>
  <c r="J76" s="1"/>
  <c r="M76" s="1"/>
  <c r="N76"/>
  <c r="O76" s="1"/>
  <c r="P76" s="1"/>
  <c r="Q76" s="1"/>
  <c r="R76" s="1"/>
  <c r="F76"/>
  <c r="G76" s="1"/>
  <c r="H76" s="1"/>
  <c r="H75" i="13"/>
  <c r="I74" l="1"/>
  <c r="J74" s="1"/>
  <c r="N74"/>
  <c r="O74" s="1"/>
  <c r="P74" s="1"/>
  <c r="G76"/>
  <c r="F75"/>
  <c r="D75"/>
  <c r="C75" s="1"/>
  <c r="Q73"/>
  <c r="R73" s="1"/>
  <c r="J69" i="18"/>
  <c r="K69" s="1"/>
  <c r="L69" s="1"/>
  <c r="D80" i="17"/>
  <c r="C80" s="1"/>
  <c r="G81"/>
  <c r="H80"/>
  <c r="F80"/>
  <c r="N79"/>
  <c r="O79" s="1"/>
  <c r="P79" s="1"/>
  <c r="I79"/>
  <c r="J79" s="1"/>
  <c r="G70" i="18"/>
  <c r="H70" s="1"/>
  <c r="I69"/>
  <c r="I78" i="14"/>
  <c r="J78" s="1"/>
  <c r="M78" s="1"/>
  <c r="N78"/>
  <c r="O78" s="1"/>
  <c r="P78" s="1"/>
  <c r="Q78" s="1"/>
  <c r="R78" s="1"/>
  <c r="F78"/>
  <c r="G78" s="1"/>
  <c r="H78" s="1"/>
  <c r="I77"/>
  <c r="J77" s="1"/>
  <c r="M77" s="1"/>
  <c r="N77"/>
  <c r="O77" s="1"/>
  <c r="P77" s="1"/>
  <c r="Q77" s="1"/>
  <c r="R77" s="1"/>
  <c r="F77"/>
  <c r="G77" s="1"/>
  <c r="H77" s="1"/>
  <c r="H76" i="13"/>
  <c r="N75" l="1"/>
  <c r="O75" s="1"/>
  <c r="P75" s="1"/>
  <c r="I75"/>
  <c r="J75" s="1"/>
  <c r="G77"/>
  <c r="F76"/>
  <c r="D76"/>
  <c r="C76" s="1"/>
  <c r="Q74"/>
  <c r="R74" s="1"/>
  <c r="J70" i="18"/>
  <c r="K70" s="1"/>
  <c r="L70" s="1"/>
  <c r="G82" i="17"/>
  <c r="H81"/>
  <c r="F81"/>
  <c r="D81"/>
  <c r="C81" s="1"/>
  <c r="Q79"/>
  <c r="R79" s="1"/>
  <c r="N80"/>
  <c r="O80" s="1"/>
  <c r="P80" s="1"/>
  <c r="I80"/>
  <c r="J80" s="1"/>
  <c r="G71" i="18"/>
  <c r="H71" s="1"/>
  <c r="I70"/>
  <c r="H77" i="13"/>
  <c r="I76" l="1"/>
  <c r="J76" s="1"/>
  <c r="N76"/>
  <c r="O76" s="1"/>
  <c r="P76" s="1"/>
  <c r="G78"/>
  <c r="F77"/>
  <c r="D77"/>
  <c r="C77" s="1"/>
  <c r="Q75"/>
  <c r="R75" s="1"/>
  <c r="J71" i="18"/>
  <c r="K71" s="1"/>
  <c r="L71" s="1"/>
  <c r="D82" i="17"/>
  <c r="C82" s="1"/>
  <c r="H82"/>
  <c r="F82"/>
  <c r="Q80"/>
  <c r="R80" s="1"/>
  <c r="N81"/>
  <c r="O81" s="1"/>
  <c r="P81" s="1"/>
  <c r="I81"/>
  <c r="J81" s="1"/>
  <c r="G72" i="18"/>
  <c r="H72" s="1"/>
  <c r="I71"/>
  <c r="H78" i="13"/>
  <c r="I77" l="1"/>
  <c r="J77" s="1"/>
  <c r="N77"/>
  <c r="O77" s="1"/>
  <c r="P77" s="1"/>
  <c r="G79"/>
  <c r="F78"/>
  <c r="D78"/>
  <c r="C78" s="1"/>
  <c r="Q76"/>
  <c r="R76" s="1"/>
  <c r="J72" i="18"/>
  <c r="K72" s="1"/>
  <c r="L72" s="1"/>
  <c r="N82" i="17"/>
  <c r="O82" s="1"/>
  <c r="P82" s="1"/>
  <c r="I82"/>
  <c r="J82" s="1"/>
  <c r="Q81"/>
  <c r="R81" s="1"/>
  <c r="I72" i="18"/>
  <c r="G73"/>
  <c r="H73" s="1"/>
  <c r="A8" i="11"/>
  <c r="M5"/>
  <c r="N5" s="1"/>
  <c r="O5" s="1"/>
  <c r="P5" s="1"/>
  <c r="G5"/>
  <c r="H5" s="1"/>
  <c r="E5"/>
  <c r="F5" s="1"/>
  <c r="D5"/>
  <c r="A8" i="10"/>
  <c r="M5" s="1"/>
  <c r="N5" s="1"/>
  <c r="O5" s="1"/>
  <c r="P5" s="1"/>
  <c r="D6"/>
  <c r="G5"/>
  <c r="E5"/>
  <c r="F5" s="1"/>
  <c r="D5"/>
  <c r="D5" i="9"/>
  <c r="A14"/>
  <c r="D6"/>
  <c r="A8"/>
  <c r="G5" s="1"/>
  <c r="E5"/>
  <c r="F5" s="1"/>
  <c r="N78" i="13" l="1"/>
  <c r="O78" s="1"/>
  <c r="P78" s="1"/>
  <c r="I78"/>
  <c r="J78" s="1"/>
  <c r="G80"/>
  <c r="F79"/>
  <c r="D79"/>
  <c r="C79" s="1"/>
  <c r="H79"/>
  <c r="Q77"/>
  <c r="R77" s="1"/>
  <c r="J73" i="18"/>
  <c r="K73" s="1"/>
  <c r="L73" s="1"/>
  <c r="Q82" i="17"/>
  <c r="R82" s="1"/>
  <c r="I73" i="18"/>
  <c r="G74"/>
  <c r="H74" s="1"/>
  <c r="E6" i="10"/>
  <c r="F6" s="1"/>
  <c r="K5" i="11"/>
  <c r="L5" s="1"/>
  <c r="I5"/>
  <c r="J5" s="1"/>
  <c r="M7"/>
  <c r="N7" s="1"/>
  <c r="O7" s="1"/>
  <c r="P7" s="1"/>
  <c r="G7"/>
  <c r="H7" s="1"/>
  <c r="E7"/>
  <c r="F7" s="1"/>
  <c r="M8"/>
  <c r="N8" s="1"/>
  <c r="O8" s="1"/>
  <c r="P8" s="1"/>
  <c r="D7"/>
  <c r="D6"/>
  <c r="E6"/>
  <c r="F6" s="1"/>
  <c r="G6"/>
  <c r="H6" s="1"/>
  <c r="M6"/>
  <c r="N6" s="1"/>
  <c r="O6" s="1"/>
  <c r="P6" s="1"/>
  <c r="H5" i="10"/>
  <c r="K5" s="1"/>
  <c r="L5" s="1"/>
  <c r="M6"/>
  <c r="N6" s="1"/>
  <c r="O6" s="1"/>
  <c r="P6" s="1"/>
  <c r="G6"/>
  <c r="H6" s="1"/>
  <c r="M6" i="9"/>
  <c r="N6" s="1"/>
  <c r="O6" s="1"/>
  <c r="P6" s="1"/>
  <c r="M5"/>
  <c r="N5" s="1"/>
  <c r="O5" s="1"/>
  <c r="P5" s="1"/>
  <c r="G6"/>
  <c r="H6" s="1"/>
  <c r="E6"/>
  <c r="F6" s="1"/>
  <c r="D7"/>
  <c r="H5"/>
  <c r="N79" i="13" l="1"/>
  <c r="O79" s="1"/>
  <c r="P79" s="1"/>
  <c r="I79"/>
  <c r="J79" s="1"/>
  <c r="G81"/>
  <c r="F80"/>
  <c r="D80"/>
  <c r="C80" s="1"/>
  <c r="H80"/>
  <c r="J74" i="18"/>
  <c r="K74" s="1"/>
  <c r="L74" s="1"/>
  <c r="Q78" i="13"/>
  <c r="R78" s="1"/>
  <c r="I74" i="18"/>
  <c r="K6" i="11"/>
  <c r="L6" s="1"/>
  <c r="I6"/>
  <c r="J6" s="1"/>
  <c r="D8"/>
  <c r="G8"/>
  <c r="H8" s="1"/>
  <c r="E8"/>
  <c r="F8" s="1"/>
  <c r="K7"/>
  <c r="L7" s="1"/>
  <c r="I7"/>
  <c r="J7" s="1"/>
  <c r="I5" i="10"/>
  <c r="J5" s="1"/>
  <c r="K6"/>
  <c r="L6" s="1"/>
  <c r="I6"/>
  <c r="J6" s="1"/>
  <c r="D7"/>
  <c r="E7"/>
  <c r="F7" s="1"/>
  <c r="M7"/>
  <c r="N7" s="1"/>
  <c r="O7" s="1"/>
  <c r="P7" s="1"/>
  <c r="G7"/>
  <c r="H7" s="1"/>
  <c r="I6" i="9"/>
  <c r="J6" s="1"/>
  <c r="K6"/>
  <c r="L6" s="1"/>
  <c r="I5"/>
  <c r="J5" s="1"/>
  <c r="K5"/>
  <c r="L5" s="1"/>
  <c r="M7"/>
  <c r="N7" s="1"/>
  <c r="O7" s="1"/>
  <c r="P7" s="1"/>
  <c r="G7"/>
  <c r="E7"/>
  <c r="F7" s="1"/>
  <c r="I80" i="13" l="1"/>
  <c r="J80" s="1"/>
  <c r="N80"/>
  <c r="O80" s="1"/>
  <c r="P80" s="1"/>
  <c r="G82"/>
  <c r="D81"/>
  <c r="C81" s="1"/>
  <c r="F81"/>
  <c r="H81"/>
  <c r="Q79"/>
  <c r="R79" s="1"/>
  <c r="J75" i="18"/>
  <c r="K75" s="1"/>
  <c r="L75" s="1"/>
  <c r="G75"/>
  <c r="K8" i="11"/>
  <c r="L8" s="1"/>
  <c r="I8"/>
  <c r="J8" s="1"/>
  <c r="D9"/>
  <c r="G9"/>
  <c r="H9" s="1"/>
  <c r="E9"/>
  <c r="F9" s="1"/>
  <c r="M9"/>
  <c r="N9" s="1"/>
  <c r="O9" s="1"/>
  <c r="P9" s="1"/>
  <c r="K7" i="10"/>
  <c r="L7" s="1"/>
  <c r="I7"/>
  <c r="J7" s="1"/>
  <c r="G8"/>
  <c r="H8" s="1"/>
  <c r="E8"/>
  <c r="F8" s="1"/>
  <c r="D8"/>
  <c r="M8"/>
  <c r="N8" s="1"/>
  <c r="O8" s="1"/>
  <c r="P8" s="1"/>
  <c r="D8" i="9"/>
  <c r="M8"/>
  <c r="N8" s="1"/>
  <c r="O8" s="1"/>
  <c r="P8" s="1"/>
  <c r="H7"/>
  <c r="G8"/>
  <c r="E8"/>
  <c r="F8" s="1"/>
  <c r="H75" i="18" l="1"/>
  <c r="I75" s="1"/>
  <c r="F82" i="13"/>
  <c r="D82"/>
  <c r="C82" s="1"/>
  <c r="H82"/>
  <c r="G76" i="18"/>
  <c r="N81" i="13"/>
  <c r="O81" s="1"/>
  <c r="P81" s="1"/>
  <c r="I81"/>
  <c r="J81" s="1"/>
  <c r="Q80"/>
  <c r="R80" s="1"/>
  <c r="J76" i="18"/>
  <c r="K76" s="1"/>
  <c r="L76" s="1"/>
  <c r="K9" i="11"/>
  <c r="L9" s="1"/>
  <c r="I9"/>
  <c r="J9" s="1"/>
  <c r="D10"/>
  <c r="G10"/>
  <c r="H10" s="1"/>
  <c r="E10"/>
  <c r="F10" s="1"/>
  <c r="M10"/>
  <c r="N10" s="1"/>
  <c r="O10" s="1"/>
  <c r="P10" s="1"/>
  <c r="G9" i="10"/>
  <c r="H9" s="1"/>
  <c r="E9"/>
  <c r="F9" s="1"/>
  <c r="D9"/>
  <c r="M9"/>
  <c r="N9" s="1"/>
  <c r="O9" s="1"/>
  <c r="P9" s="1"/>
  <c r="K8"/>
  <c r="L8" s="1"/>
  <c r="I8"/>
  <c r="J8" s="1"/>
  <c r="D9" i="9"/>
  <c r="M9"/>
  <c r="N9" s="1"/>
  <c r="O9" s="1"/>
  <c r="P9" s="1"/>
  <c r="I7"/>
  <c r="J7" s="1"/>
  <c r="K7"/>
  <c r="L7" s="1"/>
  <c r="H8"/>
  <c r="G9"/>
  <c r="E9"/>
  <c r="F9" s="1"/>
  <c r="H76" i="18" l="1"/>
  <c r="I76" s="1"/>
  <c r="G77"/>
  <c r="Q81" i="13"/>
  <c r="R81" s="1"/>
  <c r="J77" i="18"/>
  <c r="K77" s="1"/>
  <c r="L77" s="1"/>
  <c r="I82" i="13"/>
  <c r="J82" s="1"/>
  <c r="N82"/>
  <c r="O82" s="1"/>
  <c r="P82" s="1"/>
  <c r="K10" i="11"/>
  <c r="L10" s="1"/>
  <c r="I10"/>
  <c r="J10" s="1"/>
  <c r="D11"/>
  <c r="G11"/>
  <c r="H11" s="1"/>
  <c r="E11"/>
  <c r="F11" s="1"/>
  <c r="M11"/>
  <c r="N11" s="1"/>
  <c r="O11" s="1"/>
  <c r="P11" s="1"/>
  <c r="G10" i="10"/>
  <c r="H10" s="1"/>
  <c r="E10"/>
  <c r="F10" s="1"/>
  <c r="D10"/>
  <c r="M10"/>
  <c r="N10" s="1"/>
  <c r="O10" s="1"/>
  <c r="P10" s="1"/>
  <c r="K9"/>
  <c r="L9" s="1"/>
  <c r="I9"/>
  <c r="J9" s="1"/>
  <c r="I8" i="9"/>
  <c r="J8" s="1"/>
  <c r="K8"/>
  <c r="L8" s="1"/>
  <c r="D10"/>
  <c r="M10"/>
  <c r="N10" s="1"/>
  <c r="O10" s="1"/>
  <c r="P10" s="1"/>
  <c r="E10"/>
  <c r="F10" s="1"/>
  <c r="G10"/>
  <c r="H9"/>
  <c r="H77" i="18" l="1"/>
  <c r="I77" s="1"/>
  <c r="G78"/>
  <c r="Q82" i="13"/>
  <c r="R82" s="1"/>
  <c r="J78" i="18"/>
  <c r="K78" s="1"/>
  <c r="L78" s="1"/>
  <c r="K11" i="11"/>
  <c r="L11" s="1"/>
  <c r="I11"/>
  <c r="J11" s="1"/>
  <c r="D12"/>
  <c r="G12"/>
  <c r="H12" s="1"/>
  <c r="E12"/>
  <c r="F12" s="1"/>
  <c r="M12"/>
  <c r="N12" s="1"/>
  <c r="O12" s="1"/>
  <c r="P12" s="1"/>
  <c r="G11" i="10"/>
  <c r="H11" s="1"/>
  <c r="E11"/>
  <c r="F11" s="1"/>
  <c r="D11"/>
  <c r="M11"/>
  <c r="N11" s="1"/>
  <c r="O11" s="1"/>
  <c r="P11" s="1"/>
  <c r="K10"/>
  <c r="L10" s="1"/>
  <c r="I10"/>
  <c r="J10" s="1"/>
  <c r="I9" i="9"/>
  <c r="J9" s="1"/>
  <c r="K9"/>
  <c r="L9" s="1"/>
  <c r="D11"/>
  <c r="M11"/>
  <c r="N11" s="1"/>
  <c r="O11" s="1"/>
  <c r="P11" s="1"/>
  <c r="H10"/>
  <c r="G11"/>
  <c r="E11"/>
  <c r="F11" s="1"/>
  <c r="H78" i="18" l="1"/>
  <c r="I78" s="1"/>
  <c r="K12" i="11"/>
  <c r="L12" s="1"/>
  <c r="I12"/>
  <c r="J12" s="1"/>
  <c r="D13"/>
  <c r="G13"/>
  <c r="H13" s="1"/>
  <c r="E13"/>
  <c r="F13" s="1"/>
  <c r="M13"/>
  <c r="N13" s="1"/>
  <c r="O13" s="1"/>
  <c r="P13" s="1"/>
  <c r="G12" i="10"/>
  <c r="H12" s="1"/>
  <c r="E12"/>
  <c r="F12" s="1"/>
  <c r="D12"/>
  <c r="M12"/>
  <c r="N12" s="1"/>
  <c r="O12" s="1"/>
  <c r="P12" s="1"/>
  <c r="K11"/>
  <c r="L11" s="1"/>
  <c r="I11"/>
  <c r="J11" s="1"/>
  <c r="D12" i="9"/>
  <c r="M12"/>
  <c r="N12" s="1"/>
  <c r="O12" s="1"/>
  <c r="P12" s="1"/>
  <c r="I10"/>
  <c r="J10" s="1"/>
  <c r="K10"/>
  <c r="L10" s="1"/>
  <c r="H11"/>
  <c r="G12"/>
  <c r="E12"/>
  <c r="F12" s="1"/>
  <c r="K13" i="11" l="1"/>
  <c r="L13" s="1"/>
  <c r="I13"/>
  <c r="J13" s="1"/>
  <c r="D14"/>
  <c r="G14"/>
  <c r="H14" s="1"/>
  <c r="E14"/>
  <c r="F14" s="1"/>
  <c r="M14"/>
  <c r="N14" s="1"/>
  <c r="O14" s="1"/>
  <c r="P14" s="1"/>
  <c r="G13" i="10"/>
  <c r="H13" s="1"/>
  <c r="E13"/>
  <c r="F13" s="1"/>
  <c r="D13"/>
  <c r="M13"/>
  <c r="N13" s="1"/>
  <c r="O13" s="1"/>
  <c r="P13" s="1"/>
  <c r="K12"/>
  <c r="L12" s="1"/>
  <c r="I12"/>
  <c r="J12" s="1"/>
  <c r="D13" i="9"/>
  <c r="M13"/>
  <c r="N13" s="1"/>
  <c r="O13" s="1"/>
  <c r="P13" s="1"/>
  <c r="I11"/>
  <c r="J11" s="1"/>
  <c r="K11"/>
  <c r="L11" s="1"/>
  <c r="H12"/>
  <c r="G13"/>
  <c r="E13"/>
  <c r="F13" s="1"/>
  <c r="K14" i="11" l="1"/>
  <c r="L14" s="1"/>
  <c r="I14"/>
  <c r="J14" s="1"/>
  <c r="D15"/>
  <c r="G15"/>
  <c r="H15" s="1"/>
  <c r="E15"/>
  <c r="F15" s="1"/>
  <c r="M15"/>
  <c r="N15" s="1"/>
  <c r="O15" s="1"/>
  <c r="P15" s="1"/>
  <c r="D14" i="10"/>
  <c r="G14"/>
  <c r="H14" s="1"/>
  <c r="E14"/>
  <c r="F14" s="1"/>
  <c r="M14"/>
  <c r="N14" s="1"/>
  <c r="O14" s="1"/>
  <c r="P14" s="1"/>
  <c r="K13"/>
  <c r="L13" s="1"/>
  <c r="I13"/>
  <c r="J13" s="1"/>
  <c r="D14" i="9"/>
  <c r="M14"/>
  <c r="N14" s="1"/>
  <c r="O14" s="1"/>
  <c r="P14" s="1"/>
  <c r="I12"/>
  <c r="J12" s="1"/>
  <c r="K12"/>
  <c r="L12" s="1"/>
  <c r="H13"/>
  <c r="G14"/>
  <c r="E14"/>
  <c r="F14" s="1"/>
  <c r="K15" i="11" l="1"/>
  <c r="L15" s="1"/>
  <c r="I15"/>
  <c r="J15" s="1"/>
  <c r="D16"/>
  <c r="G16"/>
  <c r="H16" s="1"/>
  <c r="E16"/>
  <c r="F16" s="1"/>
  <c r="M16"/>
  <c r="N16" s="1"/>
  <c r="O16" s="1"/>
  <c r="P16" s="1"/>
  <c r="K14" i="10"/>
  <c r="L14" s="1"/>
  <c r="I14"/>
  <c r="J14" s="1"/>
  <c r="D15"/>
  <c r="G15"/>
  <c r="H15" s="1"/>
  <c r="E15"/>
  <c r="F15" s="1"/>
  <c r="M15"/>
  <c r="N15" s="1"/>
  <c r="O15" s="1"/>
  <c r="P15" s="1"/>
  <c r="D15" i="9"/>
  <c r="M15"/>
  <c r="N15" s="1"/>
  <c r="O15" s="1"/>
  <c r="P15" s="1"/>
  <c r="I13"/>
  <c r="J13" s="1"/>
  <c r="K13"/>
  <c r="L13" s="1"/>
  <c r="H14"/>
  <c r="G15"/>
  <c r="E15"/>
  <c r="F15" s="1"/>
  <c r="K16" i="11" l="1"/>
  <c r="L16" s="1"/>
  <c r="I16"/>
  <c r="J16" s="1"/>
  <c r="D17"/>
  <c r="G17"/>
  <c r="H17" s="1"/>
  <c r="E17"/>
  <c r="F17" s="1"/>
  <c r="M17"/>
  <c r="N17" s="1"/>
  <c r="O17" s="1"/>
  <c r="P17" s="1"/>
  <c r="K15" i="10"/>
  <c r="L15" s="1"/>
  <c r="I15"/>
  <c r="J15" s="1"/>
  <c r="D16"/>
  <c r="G16"/>
  <c r="H16" s="1"/>
  <c r="E16"/>
  <c r="F16" s="1"/>
  <c r="M16"/>
  <c r="N16" s="1"/>
  <c r="O16" s="1"/>
  <c r="P16" s="1"/>
  <c r="D16" i="9"/>
  <c r="M16"/>
  <c r="N16" s="1"/>
  <c r="O16" s="1"/>
  <c r="P16" s="1"/>
  <c r="I14"/>
  <c r="J14" s="1"/>
  <c r="K14"/>
  <c r="L14" s="1"/>
  <c r="H15"/>
  <c r="G16"/>
  <c r="E16"/>
  <c r="F16" s="1"/>
  <c r="K17" i="11" l="1"/>
  <c r="L17" s="1"/>
  <c r="I17"/>
  <c r="J17" s="1"/>
  <c r="D18"/>
  <c r="G18"/>
  <c r="H18" s="1"/>
  <c r="E18"/>
  <c r="F18" s="1"/>
  <c r="M18"/>
  <c r="N18" s="1"/>
  <c r="O18" s="1"/>
  <c r="P18" s="1"/>
  <c r="K16" i="10"/>
  <c r="L16" s="1"/>
  <c r="I16"/>
  <c r="J16" s="1"/>
  <c r="D17"/>
  <c r="G17"/>
  <c r="H17" s="1"/>
  <c r="E17"/>
  <c r="F17" s="1"/>
  <c r="M17"/>
  <c r="N17" s="1"/>
  <c r="O17" s="1"/>
  <c r="P17" s="1"/>
  <c r="D17" i="9"/>
  <c r="M17"/>
  <c r="N17" s="1"/>
  <c r="O17" s="1"/>
  <c r="P17" s="1"/>
  <c r="I15"/>
  <c r="J15" s="1"/>
  <c r="K15"/>
  <c r="L15" s="1"/>
  <c r="H16"/>
  <c r="G17"/>
  <c r="E17"/>
  <c r="F17" s="1"/>
  <c r="K18" i="11" l="1"/>
  <c r="L18" s="1"/>
  <c r="I18"/>
  <c r="J18" s="1"/>
  <c r="D19"/>
  <c r="G19"/>
  <c r="H19" s="1"/>
  <c r="E19"/>
  <c r="F19" s="1"/>
  <c r="M19"/>
  <c r="N19" s="1"/>
  <c r="O19" s="1"/>
  <c r="P19" s="1"/>
  <c r="K17" i="10"/>
  <c r="L17" s="1"/>
  <c r="I17"/>
  <c r="J17" s="1"/>
  <c r="D18"/>
  <c r="G18"/>
  <c r="H18" s="1"/>
  <c r="E18"/>
  <c r="F18" s="1"/>
  <c r="M18"/>
  <c r="N18" s="1"/>
  <c r="O18" s="1"/>
  <c r="P18" s="1"/>
  <c r="D18" i="9"/>
  <c r="M18"/>
  <c r="N18" s="1"/>
  <c r="O18" s="1"/>
  <c r="P18" s="1"/>
  <c r="I16"/>
  <c r="J16" s="1"/>
  <c r="K16"/>
  <c r="L16" s="1"/>
  <c r="H17"/>
  <c r="G18"/>
  <c r="E18"/>
  <c r="F18" s="1"/>
  <c r="K19" i="11" l="1"/>
  <c r="L19" s="1"/>
  <c r="I19"/>
  <c r="J19" s="1"/>
  <c r="D20"/>
  <c r="G20"/>
  <c r="H20" s="1"/>
  <c r="E20"/>
  <c r="F20" s="1"/>
  <c r="M20"/>
  <c r="N20" s="1"/>
  <c r="O20" s="1"/>
  <c r="P20" s="1"/>
  <c r="K18" i="10"/>
  <c r="L18" s="1"/>
  <c r="I18"/>
  <c r="J18" s="1"/>
  <c r="D19"/>
  <c r="G19"/>
  <c r="H19" s="1"/>
  <c r="E19"/>
  <c r="F19" s="1"/>
  <c r="M19"/>
  <c r="N19" s="1"/>
  <c r="O19" s="1"/>
  <c r="P19" s="1"/>
  <c r="D19" i="9"/>
  <c r="M19"/>
  <c r="N19" s="1"/>
  <c r="O19" s="1"/>
  <c r="P19" s="1"/>
  <c r="I17"/>
  <c r="J17" s="1"/>
  <c r="K17"/>
  <c r="L17" s="1"/>
  <c r="H18"/>
  <c r="G19"/>
  <c r="E19"/>
  <c r="F19" s="1"/>
  <c r="K20" i="11" l="1"/>
  <c r="L20" s="1"/>
  <c r="I20"/>
  <c r="J20" s="1"/>
  <c r="D21"/>
  <c r="G21"/>
  <c r="H21" s="1"/>
  <c r="E21"/>
  <c r="F21" s="1"/>
  <c r="M21"/>
  <c r="N21" s="1"/>
  <c r="O21" s="1"/>
  <c r="P21" s="1"/>
  <c r="K19" i="10"/>
  <c r="L19" s="1"/>
  <c r="I19"/>
  <c r="J19" s="1"/>
  <c r="D20"/>
  <c r="G20"/>
  <c r="H20" s="1"/>
  <c r="E20"/>
  <c r="F20" s="1"/>
  <c r="M20"/>
  <c r="N20" s="1"/>
  <c r="O20" s="1"/>
  <c r="P20" s="1"/>
  <c r="D20" i="9"/>
  <c r="M20"/>
  <c r="N20" s="1"/>
  <c r="O20" s="1"/>
  <c r="P20" s="1"/>
  <c r="I18"/>
  <c r="J18" s="1"/>
  <c r="K18"/>
  <c r="L18" s="1"/>
  <c r="H19"/>
  <c r="G20"/>
  <c r="E20"/>
  <c r="F20" s="1"/>
  <c r="K21" i="11" l="1"/>
  <c r="L21" s="1"/>
  <c r="I21"/>
  <c r="J21" s="1"/>
  <c r="D22"/>
  <c r="G22"/>
  <c r="H22" s="1"/>
  <c r="E22"/>
  <c r="F22" s="1"/>
  <c r="M22"/>
  <c r="N22" s="1"/>
  <c r="O22" s="1"/>
  <c r="P22" s="1"/>
  <c r="K20" i="10"/>
  <c r="L20" s="1"/>
  <c r="I20"/>
  <c r="J20" s="1"/>
  <c r="D21"/>
  <c r="G21"/>
  <c r="H21" s="1"/>
  <c r="E21"/>
  <c r="F21" s="1"/>
  <c r="M21"/>
  <c r="N21" s="1"/>
  <c r="O21" s="1"/>
  <c r="P21" s="1"/>
  <c r="D21" i="9"/>
  <c r="M21"/>
  <c r="N21" s="1"/>
  <c r="O21" s="1"/>
  <c r="P21" s="1"/>
  <c r="I19"/>
  <c r="J19" s="1"/>
  <c r="K19"/>
  <c r="L19" s="1"/>
  <c r="H20"/>
  <c r="G21"/>
  <c r="E21"/>
  <c r="F21" s="1"/>
  <c r="K22" i="11" l="1"/>
  <c r="L22" s="1"/>
  <c r="I22"/>
  <c r="J22" s="1"/>
  <c r="D23"/>
  <c r="G23"/>
  <c r="H23" s="1"/>
  <c r="E23"/>
  <c r="F23" s="1"/>
  <c r="M23"/>
  <c r="N23" s="1"/>
  <c r="O23" s="1"/>
  <c r="P23" s="1"/>
  <c r="K21" i="10"/>
  <c r="L21" s="1"/>
  <c r="I21"/>
  <c r="J21" s="1"/>
  <c r="D22"/>
  <c r="G22"/>
  <c r="H22" s="1"/>
  <c r="E22"/>
  <c r="F22" s="1"/>
  <c r="M22"/>
  <c r="N22" s="1"/>
  <c r="O22" s="1"/>
  <c r="P22" s="1"/>
  <c r="D22" i="9"/>
  <c r="M22"/>
  <c r="N22" s="1"/>
  <c r="O22" s="1"/>
  <c r="P22" s="1"/>
  <c r="I20"/>
  <c r="J20" s="1"/>
  <c r="K20"/>
  <c r="L20" s="1"/>
  <c r="H21"/>
  <c r="G22"/>
  <c r="E22"/>
  <c r="F22" s="1"/>
  <c r="K23" i="11" l="1"/>
  <c r="L23" s="1"/>
  <c r="I23"/>
  <c r="J23" s="1"/>
  <c r="D24"/>
  <c r="G24"/>
  <c r="H24" s="1"/>
  <c r="E24"/>
  <c r="F24" s="1"/>
  <c r="M24"/>
  <c r="N24" s="1"/>
  <c r="O24" s="1"/>
  <c r="P24" s="1"/>
  <c r="K22" i="10"/>
  <c r="L22" s="1"/>
  <c r="I22"/>
  <c r="J22" s="1"/>
  <c r="D23"/>
  <c r="G23"/>
  <c r="H23" s="1"/>
  <c r="E23"/>
  <c r="F23" s="1"/>
  <c r="M23"/>
  <c r="N23" s="1"/>
  <c r="O23" s="1"/>
  <c r="P23" s="1"/>
  <c r="D23" i="9"/>
  <c r="M23"/>
  <c r="N23" s="1"/>
  <c r="O23" s="1"/>
  <c r="P23" s="1"/>
  <c r="I21"/>
  <c r="J21" s="1"/>
  <c r="K21"/>
  <c r="L21" s="1"/>
  <c r="H22"/>
  <c r="G23"/>
  <c r="E23"/>
  <c r="F23" s="1"/>
  <c r="K24" i="11" l="1"/>
  <c r="L24" s="1"/>
  <c r="I24"/>
  <c r="J24" s="1"/>
  <c r="D25"/>
  <c r="G25"/>
  <c r="H25" s="1"/>
  <c r="E25"/>
  <c r="F25" s="1"/>
  <c r="M25"/>
  <c r="N25" s="1"/>
  <c r="O25" s="1"/>
  <c r="P25" s="1"/>
  <c r="K23" i="10"/>
  <c r="L23" s="1"/>
  <c r="I23"/>
  <c r="J23" s="1"/>
  <c r="D24"/>
  <c r="G24"/>
  <c r="H24" s="1"/>
  <c r="E24"/>
  <c r="F24" s="1"/>
  <c r="M24"/>
  <c r="N24" s="1"/>
  <c r="O24" s="1"/>
  <c r="P24" s="1"/>
  <c r="D24" i="9"/>
  <c r="M24"/>
  <c r="N24" s="1"/>
  <c r="O24" s="1"/>
  <c r="P24" s="1"/>
  <c r="I22"/>
  <c r="J22" s="1"/>
  <c r="K22"/>
  <c r="L22" s="1"/>
  <c r="G24"/>
  <c r="E24"/>
  <c r="F24" s="1"/>
  <c r="H23"/>
  <c r="K25" i="11" l="1"/>
  <c r="L25" s="1"/>
  <c r="I25"/>
  <c r="J25" s="1"/>
  <c r="D26"/>
  <c r="G26"/>
  <c r="H26" s="1"/>
  <c r="E26"/>
  <c r="F26" s="1"/>
  <c r="M26"/>
  <c r="N26" s="1"/>
  <c r="O26" s="1"/>
  <c r="P26" s="1"/>
  <c r="K24" i="10"/>
  <c r="L24" s="1"/>
  <c r="I24"/>
  <c r="J24" s="1"/>
  <c r="D25"/>
  <c r="G25"/>
  <c r="H25" s="1"/>
  <c r="E25"/>
  <c r="F25" s="1"/>
  <c r="M25"/>
  <c r="N25" s="1"/>
  <c r="O25" s="1"/>
  <c r="P25" s="1"/>
  <c r="I23" i="9"/>
  <c r="J23" s="1"/>
  <c r="K23"/>
  <c r="D25"/>
  <c r="M25"/>
  <c r="N25" s="1"/>
  <c r="O25" s="1"/>
  <c r="P25" s="1"/>
  <c r="H24"/>
  <c r="L23"/>
  <c r="G25"/>
  <c r="E25"/>
  <c r="F25" s="1"/>
  <c r="K26" i="11" l="1"/>
  <c r="L26" s="1"/>
  <c r="I26"/>
  <c r="J26" s="1"/>
  <c r="D27"/>
  <c r="G27"/>
  <c r="H27" s="1"/>
  <c r="E27"/>
  <c r="F27" s="1"/>
  <c r="M27"/>
  <c r="N27" s="1"/>
  <c r="O27" s="1"/>
  <c r="P27" s="1"/>
  <c r="K25" i="10"/>
  <c r="L25" s="1"/>
  <c r="I25"/>
  <c r="J25" s="1"/>
  <c r="D26"/>
  <c r="G26"/>
  <c r="H26" s="1"/>
  <c r="E26"/>
  <c r="F26" s="1"/>
  <c r="M26"/>
  <c r="N26" s="1"/>
  <c r="O26" s="1"/>
  <c r="P26" s="1"/>
  <c r="I24" i="9"/>
  <c r="J24" s="1"/>
  <c r="K24"/>
  <c r="D26"/>
  <c r="M26"/>
  <c r="N26" s="1"/>
  <c r="O26" s="1"/>
  <c r="P26" s="1"/>
  <c r="H25"/>
  <c r="G26"/>
  <c r="E26"/>
  <c r="F26" s="1"/>
  <c r="L24"/>
  <c r="K27" i="11" l="1"/>
  <c r="L27" s="1"/>
  <c r="I27"/>
  <c r="J27" s="1"/>
  <c r="D28"/>
  <c r="G28"/>
  <c r="H28" s="1"/>
  <c r="E28"/>
  <c r="F28" s="1"/>
  <c r="M28"/>
  <c r="N28" s="1"/>
  <c r="O28" s="1"/>
  <c r="P28" s="1"/>
  <c r="K26" i="10"/>
  <c r="L26" s="1"/>
  <c r="I26"/>
  <c r="J26" s="1"/>
  <c r="D27"/>
  <c r="G27"/>
  <c r="H27" s="1"/>
  <c r="E27"/>
  <c r="F27" s="1"/>
  <c r="M27"/>
  <c r="N27" s="1"/>
  <c r="O27" s="1"/>
  <c r="P27" s="1"/>
  <c r="D27" i="9"/>
  <c r="M27"/>
  <c r="N27" s="1"/>
  <c r="O27" s="1"/>
  <c r="P27" s="1"/>
  <c r="I25"/>
  <c r="J25" s="1"/>
  <c r="K25"/>
  <c r="L25" s="1"/>
  <c r="H26"/>
  <c r="G27"/>
  <c r="E27"/>
  <c r="F27" s="1"/>
  <c r="K28" i="11" l="1"/>
  <c r="L28" s="1"/>
  <c r="I28"/>
  <c r="J28" s="1"/>
  <c r="D29"/>
  <c r="G29"/>
  <c r="H29" s="1"/>
  <c r="E29"/>
  <c r="F29" s="1"/>
  <c r="M29"/>
  <c r="N29" s="1"/>
  <c r="O29" s="1"/>
  <c r="P29" s="1"/>
  <c r="K27" i="10"/>
  <c r="L27" s="1"/>
  <c r="I27"/>
  <c r="J27" s="1"/>
  <c r="D28"/>
  <c r="G28"/>
  <c r="H28" s="1"/>
  <c r="E28"/>
  <c r="F28" s="1"/>
  <c r="M28"/>
  <c r="N28" s="1"/>
  <c r="O28" s="1"/>
  <c r="P28" s="1"/>
  <c r="D28" i="9"/>
  <c r="M28"/>
  <c r="N28" s="1"/>
  <c r="O28" s="1"/>
  <c r="P28" s="1"/>
  <c r="I26"/>
  <c r="J26" s="1"/>
  <c r="K26"/>
  <c r="L26" s="1"/>
  <c r="H27"/>
  <c r="G28"/>
  <c r="E28"/>
  <c r="F28" s="1"/>
  <c r="K29" i="11" l="1"/>
  <c r="L29" s="1"/>
  <c r="I29"/>
  <c r="J29" s="1"/>
  <c r="D30"/>
  <c r="G30"/>
  <c r="H30" s="1"/>
  <c r="E30"/>
  <c r="F30" s="1"/>
  <c r="M30"/>
  <c r="N30" s="1"/>
  <c r="O30" s="1"/>
  <c r="P30" s="1"/>
  <c r="K28" i="10"/>
  <c r="L28" s="1"/>
  <c r="I28"/>
  <c r="J28" s="1"/>
  <c r="D29"/>
  <c r="G29"/>
  <c r="H29" s="1"/>
  <c r="E29"/>
  <c r="F29" s="1"/>
  <c r="M29"/>
  <c r="N29" s="1"/>
  <c r="O29" s="1"/>
  <c r="P29" s="1"/>
  <c r="D29" i="9"/>
  <c r="M29"/>
  <c r="N29" s="1"/>
  <c r="O29" s="1"/>
  <c r="P29" s="1"/>
  <c r="I27"/>
  <c r="J27" s="1"/>
  <c r="K27"/>
  <c r="L27" s="1"/>
  <c r="H28"/>
  <c r="G29"/>
  <c r="E29"/>
  <c r="F29" s="1"/>
  <c r="K30" i="11" l="1"/>
  <c r="L30" s="1"/>
  <c r="I30"/>
  <c r="J30" s="1"/>
  <c r="D31"/>
  <c r="G31"/>
  <c r="H31" s="1"/>
  <c r="E31"/>
  <c r="F31" s="1"/>
  <c r="M31"/>
  <c r="N31" s="1"/>
  <c r="O31" s="1"/>
  <c r="P31" s="1"/>
  <c r="K29" i="10"/>
  <c r="L29" s="1"/>
  <c r="I29"/>
  <c r="J29" s="1"/>
  <c r="D30"/>
  <c r="G30"/>
  <c r="H30" s="1"/>
  <c r="E30"/>
  <c r="F30" s="1"/>
  <c r="M30"/>
  <c r="N30" s="1"/>
  <c r="O30" s="1"/>
  <c r="P30" s="1"/>
  <c r="D30" i="9"/>
  <c r="M30"/>
  <c r="N30" s="1"/>
  <c r="O30" s="1"/>
  <c r="P30" s="1"/>
  <c r="I28"/>
  <c r="J28" s="1"/>
  <c r="K28"/>
  <c r="L28" s="1"/>
  <c r="H29"/>
  <c r="G30"/>
  <c r="E30"/>
  <c r="F30" s="1"/>
  <c r="K31" i="11" l="1"/>
  <c r="L31" s="1"/>
  <c r="I31"/>
  <c r="J31" s="1"/>
  <c r="D32"/>
  <c r="G32"/>
  <c r="H32" s="1"/>
  <c r="E32"/>
  <c r="F32" s="1"/>
  <c r="M32"/>
  <c r="N32" s="1"/>
  <c r="O32" s="1"/>
  <c r="P32" s="1"/>
  <c r="K30" i="10"/>
  <c r="L30" s="1"/>
  <c r="I30"/>
  <c r="J30" s="1"/>
  <c r="D31"/>
  <c r="G31"/>
  <c r="H31" s="1"/>
  <c r="E31"/>
  <c r="F31" s="1"/>
  <c r="M31"/>
  <c r="N31" s="1"/>
  <c r="O31" s="1"/>
  <c r="P31" s="1"/>
  <c r="D31" i="9"/>
  <c r="M31"/>
  <c r="N31" s="1"/>
  <c r="O31" s="1"/>
  <c r="P31" s="1"/>
  <c r="I29"/>
  <c r="J29" s="1"/>
  <c r="K29"/>
  <c r="L29" s="1"/>
  <c r="H30"/>
  <c r="G31"/>
  <c r="E31"/>
  <c r="F31" s="1"/>
  <c r="K32" i="11" l="1"/>
  <c r="L32" s="1"/>
  <c r="I32"/>
  <c r="J32" s="1"/>
  <c r="D33"/>
  <c r="G33"/>
  <c r="H33" s="1"/>
  <c r="E33"/>
  <c r="F33" s="1"/>
  <c r="M33"/>
  <c r="N33" s="1"/>
  <c r="O33" s="1"/>
  <c r="P33" s="1"/>
  <c r="K31" i="10"/>
  <c r="L31" s="1"/>
  <c r="I31"/>
  <c r="J31" s="1"/>
  <c r="D32"/>
  <c r="G32"/>
  <c r="H32" s="1"/>
  <c r="E32"/>
  <c r="F32" s="1"/>
  <c r="M32"/>
  <c r="N32" s="1"/>
  <c r="O32" s="1"/>
  <c r="P32" s="1"/>
  <c r="D32" i="9"/>
  <c r="M32"/>
  <c r="N32" s="1"/>
  <c r="O32" s="1"/>
  <c r="P32" s="1"/>
  <c r="I30"/>
  <c r="J30" s="1"/>
  <c r="K30"/>
  <c r="L30" s="1"/>
  <c r="H31"/>
  <c r="G32"/>
  <c r="E32"/>
  <c r="F32" s="1"/>
  <c r="K33" i="11" l="1"/>
  <c r="L33" s="1"/>
  <c r="I33"/>
  <c r="J33" s="1"/>
  <c r="D34"/>
  <c r="G34"/>
  <c r="H34" s="1"/>
  <c r="E34"/>
  <c r="F34" s="1"/>
  <c r="M34"/>
  <c r="N34" s="1"/>
  <c r="O34" s="1"/>
  <c r="P34" s="1"/>
  <c r="K32" i="10"/>
  <c r="L32" s="1"/>
  <c r="I32"/>
  <c r="J32" s="1"/>
  <c r="D33"/>
  <c r="G33"/>
  <c r="H33" s="1"/>
  <c r="E33"/>
  <c r="F33" s="1"/>
  <c r="M33"/>
  <c r="N33" s="1"/>
  <c r="O33" s="1"/>
  <c r="P33" s="1"/>
  <c r="D33" i="9"/>
  <c r="M33"/>
  <c r="N33" s="1"/>
  <c r="O33" s="1"/>
  <c r="P33" s="1"/>
  <c r="I31"/>
  <c r="J31" s="1"/>
  <c r="K31"/>
  <c r="L31" s="1"/>
  <c r="H32"/>
  <c r="G33"/>
  <c r="E33"/>
  <c r="F33" s="1"/>
  <c r="K34" i="11" l="1"/>
  <c r="L34" s="1"/>
  <c r="I34"/>
  <c r="J34" s="1"/>
  <c r="D35"/>
  <c r="G35"/>
  <c r="H35" s="1"/>
  <c r="E35"/>
  <c r="F35" s="1"/>
  <c r="M35"/>
  <c r="N35" s="1"/>
  <c r="O35" s="1"/>
  <c r="P35" s="1"/>
  <c r="K33" i="10"/>
  <c r="L33" s="1"/>
  <c r="I33"/>
  <c r="J33" s="1"/>
  <c r="D34"/>
  <c r="G34"/>
  <c r="H34" s="1"/>
  <c r="E34"/>
  <c r="F34" s="1"/>
  <c r="M34"/>
  <c r="N34" s="1"/>
  <c r="O34" s="1"/>
  <c r="P34" s="1"/>
  <c r="I32" i="9"/>
  <c r="J32" s="1"/>
  <c r="K32"/>
  <c r="D34"/>
  <c r="M34"/>
  <c r="N34" s="1"/>
  <c r="O34" s="1"/>
  <c r="P34" s="1"/>
  <c r="G34"/>
  <c r="E34"/>
  <c r="F34" s="1"/>
  <c r="H33"/>
  <c r="L32"/>
  <c r="K35" i="11" l="1"/>
  <c r="L35" s="1"/>
  <c r="I35"/>
  <c r="J35" s="1"/>
  <c r="D36"/>
  <c r="G36"/>
  <c r="H36" s="1"/>
  <c r="E36"/>
  <c r="F36" s="1"/>
  <c r="M36"/>
  <c r="N36" s="1"/>
  <c r="O36" s="1"/>
  <c r="P36" s="1"/>
  <c r="K34" i="10"/>
  <c r="L34" s="1"/>
  <c r="I34"/>
  <c r="J34" s="1"/>
  <c r="D35"/>
  <c r="G35"/>
  <c r="H35" s="1"/>
  <c r="E35"/>
  <c r="F35" s="1"/>
  <c r="M35"/>
  <c r="N35" s="1"/>
  <c r="O35" s="1"/>
  <c r="P35" s="1"/>
  <c r="I33" i="9"/>
  <c r="J33" s="1"/>
  <c r="K33"/>
  <c r="L33" s="1"/>
  <c r="D35"/>
  <c r="M35"/>
  <c r="N35" s="1"/>
  <c r="O35" s="1"/>
  <c r="P35" s="1"/>
  <c r="H34"/>
  <c r="G35"/>
  <c r="E35"/>
  <c r="F35" s="1"/>
  <c r="K36" i="11" l="1"/>
  <c r="L36" s="1"/>
  <c r="I36"/>
  <c r="J36" s="1"/>
  <c r="D37"/>
  <c r="G37"/>
  <c r="H37" s="1"/>
  <c r="E37"/>
  <c r="F37" s="1"/>
  <c r="M37"/>
  <c r="N37" s="1"/>
  <c r="O37" s="1"/>
  <c r="P37" s="1"/>
  <c r="K35" i="10"/>
  <c r="L35" s="1"/>
  <c r="I35"/>
  <c r="J35" s="1"/>
  <c r="D36"/>
  <c r="G36"/>
  <c r="H36" s="1"/>
  <c r="E36"/>
  <c r="F36" s="1"/>
  <c r="M36"/>
  <c r="N36" s="1"/>
  <c r="O36" s="1"/>
  <c r="P36" s="1"/>
  <c r="D36" i="9"/>
  <c r="M36"/>
  <c r="N36" s="1"/>
  <c r="O36" s="1"/>
  <c r="P36" s="1"/>
  <c r="I34"/>
  <c r="J34" s="1"/>
  <c r="K34"/>
  <c r="L34" s="1"/>
  <c r="H35"/>
  <c r="G36"/>
  <c r="E36"/>
  <c r="F36" s="1"/>
  <c r="K37" i="11" l="1"/>
  <c r="L37" s="1"/>
  <c r="I37"/>
  <c r="J37" s="1"/>
  <c r="D38"/>
  <c r="G38"/>
  <c r="H38" s="1"/>
  <c r="E38"/>
  <c r="F38" s="1"/>
  <c r="M38"/>
  <c r="N38" s="1"/>
  <c r="O38" s="1"/>
  <c r="P38" s="1"/>
  <c r="K36" i="10"/>
  <c r="L36" s="1"/>
  <c r="I36"/>
  <c r="J36" s="1"/>
  <c r="D37"/>
  <c r="E37"/>
  <c r="F37" s="1"/>
  <c r="G37"/>
  <c r="H37" s="1"/>
  <c r="M37"/>
  <c r="N37" s="1"/>
  <c r="O37" s="1"/>
  <c r="P37" s="1"/>
  <c r="D37" i="9"/>
  <c r="M37"/>
  <c r="N37" s="1"/>
  <c r="O37" s="1"/>
  <c r="P37" s="1"/>
  <c r="I35"/>
  <c r="J35" s="1"/>
  <c r="K35"/>
  <c r="L35" s="1"/>
  <c r="H36"/>
  <c r="G37"/>
  <c r="E37"/>
  <c r="F37" s="1"/>
  <c r="K38" i="11" l="1"/>
  <c r="L38" s="1"/>
  <c r="I38"/>
  <c r="J38" s="1"/>
  <c r="D39"/>
  <c r="G39"/>
  <c r="H39" s="1"/>
  <c r="E39"/>
  <c r="F39" s="1"/>
  <c r="M39"/>
  <c r="N39" s="1"/>
  <c r="O39" s="1"/>
  <c r="P39" s="1"/>
  <c r="I37" i="10"/>
  <c r="J37" s="1"/>
  <c r="K37"/>
  <c r="L37" s="1"/>
  <c r="D38"/>
  <c r="G38"/>
  <c r="H38" s="1"/>
  <c r="E38"/>
  <c r="F38" s="1"/>
  <c r="M38"/>
  <c r="N38" s="1"/>
  <c r="O38" s="1"/>
  <c r="P38" s="1"/>
  <c r="D38" i="9"/>
  <c r="M38"/>
  <c r="N38" s="1"/>
  <c r="O38" s="1"/>
  <c r="P38" s="1"/>
  <c r="I36"/>
  <c r="J36" s="1"/>
  <c r="K36"/>
  <c r="L36" s="1"/>
  <c r="H37"/>
  <c r="G38"/>
  <c r="E38"/>
  <c r="F38" s="1"/>
  <c r="K39" i="11" l="1"/>
  <c r="L39" s="1"/>
  <c r="I39"/>
  <c r="J39" s="1"/>
  <c r="D40"/>
  <c r="G40"/>
  <c r="H40" s="1"/>
  <c r="E40"/>
  <c r="F40" s="1"/>
  <c r="M40"/>
  <c r="N40" s="1"/>
  <c r="O40" s="1"/>
  <c r="P40" s="1"/>
  <c r="K38" i="10"/>
  <c r="L38" s="1"/>
  <c r="I38"/>
  <c r="J38" s="1"/>
  <c r="D39"/>
  <c r="G39"/>
  <c r="H39" s="1"/>
  <c r="E39"/>
  <c r="F39" s="1"/>
  <c r="M39"/>
  <c r="N39" s="1"/>
  <c r="O39" s="1"/>
  <c r="P39" s="1"/>
  <c r="D39" i="9"/>
  <c r="M39"/>
  <c r="N39" s="1"/>
  <c r="O39" s="1"/>
  <c r="P39" s="1"/>
  <c r="I37"/>
  <c r="J37" s="1"/>
  <c r="K37"/>
  <c r="L37" s="1"/>
  <c r="H38"/>
  <c r="G39"/>
  <c r="E39"/>
  <c r="F39" s="1"/>
  <c r="K40" i="11" l="1"/>
  <c r="L40" s="1"/>
  <c r="I40"/>
  <c r="J40" s="1"/>
  <c r="D41"/>
  <c r="G41"/>
  <c r="H41" s="1"/>
  <c r="E41"/>
  <c r="F41" s="1"/>
  <c r="M41"/>
  <c r="N41" s="1"/>
  <c r="O41" s="1"/>
  <c r="P41" s="1"/>
  <c r="K39" i="10"/>
  <c r="L39" s="1"/>
  <c r="I39"/>
  <c r="J39" s="1"/>
  <c r="D40"/>
  <c r="G40"/>
  <c r="H40" s="1"/>
  <c r="E40"/>
  <c r="F40" s="1"/>
  <c r="M40"/>
  <c r="N40" s="1"/>
  <c r="O40" s="1"/>
  <c r="P40" s="1"/>
  <c r="D40" i="9"/>
  <c r="M40"/>
  <c r="N40" s="1"/>
  <c r="O40" s="1"/>
  <c r="P40" s="1"/>
  <c r="I38"/>
  <c r="J38" s="1"/>
  <c r="K38"/>
  <c r="L38" s="1"/>
  <c r="H39"/>
  <c r="G40"/>
  <c r="E40"/>
  <c r="F40" s="1"/>
  <c r="K41" i="11" l="1"/>
  <c r="L41" s="1"/>
  <c r="I41"/>
  <c r="J41" s="1"/>
  <c r="D42"/>
  <c r="G42"/>
  <c r="H42" s="1"/>
  <c r="E42"/>
  <c r="F42" s="1"/>
  <c r="M42"/>
  <c r="N42" s="1"/>
  <c r="O42" s="1"/>
  <c r="P42" s="1"/>
  <c r="K40" i="10"/>
  <c r="L40" s="1"/>
  <c r="I40"/>
  <c r="J40" s="1"/>
  <c r="D41"/>
  <c r="G41"/>
  <c r="H41" s="1"/>
  <c r="E41"/>
  <c r="F41" s="1"/>
  <c r="M41"/>
  <c r="N41" s="1"/>
  <c r="O41" s="1"/>
  <c r="P41" s="1"/>
  <c r="I39" i="9"/>
  <c r="J39" s="1"/>
  <c r="K39"/>
  <c r="D41"/>
  <c r="M41"/>
  <c r="N41" s="1"/>
  <c r="O41" s="1"/>
  <c r="P41" s="1"/>
  <c r="H40"/>
  <c r="L39"/>
  <c r="G41"/>
  <c r="E41"/>
  <c r="F41" s="1"/>
  <c r="K42" i="11" l="1"/>
  <c r="L42" s="1"/>
  <c r="I42"/>
  <c r="J42" s="1"/>
  <c r="D43"/>
  <c r="G43"/>
  <c r="H43" s="1"/>
  <c r="E43"/>
  <c r="F43" s="1"/>
  <c r="M43"/>
  <c r="N43" s="1"/>
  <c r="O43" s="1"/>
  <c r="P43" s="1"/>
  <c r="K41" i="10"/>
  <c r="L41" s="1"/>
  <c r="I41"/>
  <c r="J41" s="1"/>
  <c r="D42"/>
  <c r="G42"/>
  <c r="H42" s="1"/>
  <c r="E42"/>
  <c r="F42" s="1"/>
  <c r="M42"/>
  <c r="N42" s="1"/>
  <c r="O42" s="1"/>
  <c r="P42" s="1"/>
  <c r="I40" i="9"/>
  <c r="J40" s="1"/>
  <c r="K40"/>
  <c r="D42"/>
  <c r="M42"/>
  <c r="N42" s="1"/>
  <c r="O42" s="1"/>
  <c r="P42" s="1"/>
  <c r="H41"/>
  <c r="L40"/>
  <c r="G42"/>
  <c r="E42"/>
  <c r="F42" s="1"/>
  <c r="K43" i="11" l="1"/>
  <c r="L43" s="1"/>
  <c r="I43"/>
  <c r="J43" s="1"/>
  <c r="D44"/>
  <c r="G44"/>
  <c r="H44" s="1"/>
  <c r="E44"/>
  <c r="F44" s="1"/>
  <c r="M44"/>
  <c r="N44" s="1"/>
  <c r="O44" s="1"/>
  <c r="P44" s="1"/>
  <c r="K42" i="10"/>
  <c r="L42" s="1"/>
  <c r="I42"/>
  <c r="J42" s="1"/>
  <c r="D43"/>
  <c r="G43"/>
  <c r="H43" s="1"/>
  <c r="E43"/>
  <c r="F43" s="1"/>
  <c r="M43"/>
  <c r="N43" s="1"/>
  <c r="O43" s="1"/>
  <c r="P43" s="1"/>
  <c r="I41" i="9"/>
  <c r="J41" s="1"/>
  <c r="K41"/>
  <c r="D43"/>
  <c r="M43"/>
  <c r="N43" s="1"/>
  <c r="O43" s="1"/>
  <c r="P43" s="1"/>
  <c r="H42"/>
  <c r="L41"/>
  <c r="G43"/>
  <c r="E43"/>
  <c r="F43" s="1"/>
  <c r="K44" i="11" l="1"/>
  <c r="L44" s="1"/>
  <c r="I44"/>
  <c r="J44" s="1"/>
  <c r="D45"/>
  <c r="G45"/>
  <c r="H45" s="1"/>
  <c r="E45"/>
  <c r="F45" s="1"/>
  <c r="M45"/>
  <c r="N45" s="1"/>
  <c r="O45" s="1"/>
  <c r="P45" s="1"/>
  <c r="K43" i="10"/>
  <c r="L43" s="1"/>
  <c r="I43"/>
  <c r="J43" s="1"/>
  <c r="D44"/>
  <c r="G44"/>
  <c r="H44" s="1"/>
  <c r="E44"/>
  <c r="F44" s="1"/>
  <c r="M44"/>
  <c r="N44" s="1"/>
  <c r="O44" s="1"/>
  <c r="P44" s="1"/>
  <c r="I42" i="9"/>
  <c r="J42" s="1"/>
  <c r="K42"/>
  <c r="D44"/>
  <c r="M44"/>
  <c r="N44" s="1"/>
  <c r="O44" s="1"/>
  <c r="P44" s="1"/>
  <c r="H43"/>
  <c r="L42"/>
  <c r="G44"/>
  <c r="E44"/>
  <c r="F44" s="1"/>
  <c r="K45" i="11" l="1"/>
  <c r="L45" s="1"/>
  <c r="I45"/>
  <c r="J45" s="1"/>
  <c r="D46"/>
  <c r="G46"/>
  <c r="H46" s="1"/>
  <c r="E46"/>
  <c r="F46" s="1"/>
  <c r="M46"/>
  <c r="N46" s="1"/>
  <c r="O46" s="1"/>
  <c r="P46" s="1"/>
  <c r="K44" i="10"/>
  <c r="L44" s="1"/>
  <c r="I44"/>
  <c r="J44" s="1"/>
  <c r="D45"/>
  <c r="G45"/>
  <c r="H45" s="1"/>
  <c r="E45"/>
  <c r="F45" s="1"/>
  <c r="M45"/>
  <c r="N45" s="1"/>
  <c r="O45" s="1"/>
  <c r="P45" s="1"/>
  <c r="I43" i="9"/>
  <c r="J43" s="1"/>
  <c r="K43"/>
  <c r="D45"/>
  <c r="M45"/>
  <c r="N45" s="1"/>
  <c r="O45" s="1"/>
  <c r="P45" s="1"/>
  <c r="H44"/>
  <c r="L43"/>
  <c r="G45"/>
  <c r="E45"/>
  <c r="F45" s="1"/>
  <c r="K46" i="11" l="1"/>
  <c r="L46" s="1"/>
  <c r="I46"/>
  <c r="J46" s="1"/>
  <c r="D47"/>
  <c r="G47"/>
  <c r="H47" s="1"/>
  <c r="E47"/>
  <c r="F47" s="1"/>
  <c r="M47"/>
  <c r="N47" s="1"/>
  <c r="O47" s="1"/>
  <c r="P47" s="1"/>
  <c r="K45" i="10"/>
  <c r="L45" s="1"/>
  <c r="I45"/>
  <c r="J45" s="1"/>
  <c r="D46"/>
  <c r="G46"/>
  <c r="H46" s="1"/>
  <c r="E46"/>
  <c r="F46" s="1"/>
  <c r="M46"/>
  <c r="N46" s="1"/>
  <c r="O46" s="1"/>
  <c r="P46" s="1"/>
  <c r="I44" i="9"/>
  <c r="J44" s="1"/>
  <c r="K44"/>
  <c r="D46"/>
  <c r="M46"/>
  <c r="N46" s="1"/>
  <c r="O46" s="1"/>
  <c r="P46" s="1"/>
  <c r="H45"/>
  <c r="L44"/>
  <c r="G46"/>
  <c r="E46"/>
  <c r="F46" s="1"/>
  <c r="K47" i="11" l="1"/>
  <c r="L47" s="1"/>
  <c r="I47"/>
  <c r="J47" s="1"/>
  <c r="D48"/>
  <c r="G48"/>
  <c r="H48" s="1"/>
  <c r="E48"/>
  <c r="F48" s="1"/>
  <c r="M48"/>
  <c r="N48" s="1"/>
  <c r="O48" s="1"/>
  <c r="P48" s="1"/>
  <c r="K46" i="10"/>
  <c r="L46" s="1"/>
  <c r="I46"/>
  <c r="J46" s="1"/>
  <c r="D47"/>
  <c r="G47"/>
  <c r="H47" s="1"/>
  <c r="E47"/>
  <c r="F47" s="1"/>
  <c r="M47"/>
  <c r="N47" s="1"/>
  <c r="O47" s="1"/>
  <c r="P47" s="1"/>
  <c r="I45" i="9"/>
  <c r="J45" s="1"/>
  <c r="K45"/>
  <c r="D47"/>
  <c r="M47"/>
  <c r="N47" s="1"/>
  <c r="O47" s="1"/>
  <c r="P47" s="1"/>
  <c r="H46"/>
  <c r="L45"/>
  <c r="G47"/>
  <c r="E47"/>
  <c r="F47" s="1"/>
  <c r="K48" i="11" l="1"/>
  <c r="L48" s="1"/>
  <c r="I48"/>
  <c r="J48" s="1"/>
  <c r="D49"/>
  <c r="G49"/>
  <c r="H49" s="1"/>
  <c r="E49"/>
  <c r="F49" s="1"/>
  <c r="M49"/>
  <c r="N49" s="1"/>
  <c r="O49" s="1"/>
  <c r="P49" s="1"/>
  <c r="K47" i="10"/>
  <c r="L47" s="1"/>
  <c r="I47"/>
  <c r="J47" s="1"/>
  <c r="D48"/>
  <c r="G48"/>
  <c r="H48" s="1"/>
  <c r="E48"/>
  <c r="F48" s="1"/>
  <c r="M48"/>
  <c r="N48" s="1"/>
  <c r="O48" s="1"/>
  <c r="P48" s="1"/>
  <c r="I46" i="9"/>
  <c r="J46" s="1"/>
  <c r="K46"/>
  <c r="D48"/>
  <c r="M48"/>
  <c r="N48" s="1"/>
  <c r="O48" s="1"/>
  <c r="P48" s="1"/>
  <c r="H47"/>
  <c r="L46"/>
  <c r="G48"/>
  <c r="E48"/>
  <c r="F48" s="1"/>
  <c r="K49" i="11" l="1"/>
  <c r="L49" s="1"/>
  <c r="I49"/>
  <c r="J49" s="1"/>
  <c r="D50"/>
  <c r="G50"/>
  <c r="H50" s="1"/>
  <c r="E50"/>
  <c r="F50" s="1"/>
  <c r="M50"/>
  <c r="N50" s="1"/>
  <c r="O50" s="1"/>
  <c r="P50" s="1"/>
  <c r="K48" i="10"/>
  <c r="L48" s="1"/>
  <c r="I48"/>
  <c r="J48" s="1"/>
  <c r="D49"/>
  <c r="G49"/>
  <c r="H49" s="1"/>
  <c r="E49"/>
  <c r="F49" s="1"/>
  <c r="M49"/>
  <c r="N49" s="1"/>
  <c r="O49" s="1"/>
  <c r="P49" s="1"/>
  <c r="I47" i="9"/>
  <c r="J47" s="1"/>
  <c r="K47"/>
  <c r="D49"/>
  <c r="M49"/>
  <c r="N49" s="1"/>
  <c r="O49" s="1"/>
  <c r="P49" s="1"/>
  <c r="H48"/>
  <c r="L47"/>
  <c r="G49"/>
  <c r="E49"/>
  <c r="F49" s="1"/>
  <c r="K50" i="11" l="1"/>
  <c r="L50" s="1"/>
  <c r="I50"/>
  <c r="J50" s="1"/>
  <c r="D51"/>
  <c r="G51"/>
  <c r="H51" s="1"/>
  <c r="E51"/>
  <c r="F51" s="1"/>
  <c r="M51"/>
  <c r="N51" s="1"/>
  <c r="O51" s="1"/>
  <c r="P51" s="1"/>
  <c r="K49" i="10"/>
  <c r="L49" s="1"/>
  <c r="I49"/>
  <c r="J49" s="1"/>
  <c r="D50"/>
  <c r="G50"/>
  <c r="H50" s="1"/>
  <c r="E50"/>
  <c r="F50" s="1"/>
  <c r="M50"/>
  <c r="N50" s="1"/>
  <c r="O50" s="1"/>
  <c r="P50" s="1"/>
  <c r="I48" i="9"/>
  <c r="J48" s="1"/>
  <c r="K48"/>
  <c r="D50"/>
  <c r="M50"/>
  <c r="N50" s="1"/>
  <c r="O50" s="1"/>
  <c r="P50" s="1"/>
  <c r="H49"/>
  <c r="L48"/>
  <c r="G50"/>
  <c r="E50"/>
  <c r="F50" s="1"/>
  <c r="K51" i="11" l="1"/>
  <c r="L51" s="1"/>
  <c r="I51"/>
  <c r="J51" s="1"/>
  <c r="D52"/>
  <c r="G52"/>
  <c r="H52" s="1"/>
  <c r="E52"/>
  <c r="F52" s="1"/>
  <c r="M52"/>
  <c r="N52" s="1"/>
  <c r="O52" s="1"/>
  <c r="P52" s="1"/>
  <c r="K50" i="10"/>
  <c r="L50" s="1"/>
  <c r="I50"/>
  <c r="J50" s="1"/>
  <c r="D51"/>
  <c r="G51"/>
  <c r="H51" s="1"/>
  <c r="E51"/>
  <c r="F51" s="1"/>
  <c r="M51"/>
  <c r="N51" s="1"/>
  <c r="O51" s="1"/>
  <c r="P51" s="1"/>
  <c r="I49" i="9"/>
  <c r="J49" s="1"/>
  <c r="K49"/>
  <c r="D51"/>
  <c r="M51"/>
  <c r="N51" s="1"/>
  <c r="O51" s="1"/>
  <c r="P51" s="1"/>
  <c r="H50"/>
  <c r="L49"/>
  <c r="G51"/>
  <c r="E51"/>
  <c r="F51" s="1"/>
  <c r="K52" i="11" l="1"/>
  <c r="L52" s="1"/>
  <c r="I52"/>
  <c r="J52" s="1"/>
  <c r="D53"/>
  <c r="G53"/>
  <c r="H53" s="1"/>
  <c r="E53"/>
  <c r="F53" s="1"/>
  <c r="M53"/>
  <c r="N53" s="1"/>
  <c r="O53" s="1"/>
  <c r="P53" s="1"/>
  <c r="K51" i="10"/>
  <c r="L51" s="1"/>
  <c r="I51"/>
  <c r="J51" s="1"/>
  <c r="D52"/>
  <c r="G52"/>
  <c r="H52" s="1"/>
  <c r="E52"/>
  <c r="F52" s="1"/>
  <c r="M52"/>
  <c r="N52" s="1"/>
  <c r="O52" s="1"/>
  <c r="P52" s="1"/>
  <c r="I50" i="9"/>
  <c r="J50" s="1"/>
  <c r="K50"/>
  <c r="D52"/>
  <c r="M52"/>
  <c r="N52" s="1"/>
  <c r="O52" s="1"/>
  <c r="P52" s="1"/>
  <c r="H51"/>
  <c r="L50"/>
  <c r="G52"/>
  <c r="E52"/>
  <c r="F52" s="1"/>
  <c r="K53" i="11" l="1"/>
  <c r="L53" s="1"/>
  <c r="I53"/>
  <c r="J53" s="1"/>
  <c r="D54"/>
  <c r="G54"/>
  <c r="H54" s="1"/>
  <c r="E54"/>
  <c r="F54" s="1"/>
  <c r="M54"/>
  <c r="N54" s="1"/>
  <c r="O54" s="1"/>
  <c r="P54" s="1"/>
  <c r="K52" i="10"/>
  <c r="L52" s="1"/>
  <c r="I52"/>
  <c r="J52" s="1"/>
  <c r="D53"/>
  <c r="G53"/>
  <c r="H53" s="1"/>
  <c r="E53"/>
  <c r="F53" s="1"/>
  <c r="M53"/>
  <c r="N53" s="1"/>
  <c r="O53" s="1"/>
  <c r="P53" s="1"/>
  <c r="I51" i="9"/>
  <c r="J51" s="1"/>
  <c r="K51"/>
  <c r="D53"/>
  <c r="M53"/>
  <c r="N53" s="1"/>
  <c r="O53" s="1"/>
  <c r="P53" s="1"/>
  <c r="H52"/>
  <c r="L51"/>
  <c r="G53"/>
  <c r="E53"/>
  <c r="F53" s="1"/>
  <c r="K54" i="11" l="1"/>
  <c r="L54" s="1"/>
  <c r="I54"/>
  <c r="J54" s="1"/>
  <c r="D55"/>
  <c r="G55"/>
  <c r="H55" s="1"/>
  <c r="E55"/>
  <c r="F55" s="1"/>
  <c r="M55"/>
  <c r="N55" s="1"/>
  <c r="O55" s="1"/>
  <c r="P55" s="1"/>
  <c r="K53" i="10"/>
  <c r="L53" s="1"/>
  <c r="I53"/>
  <c r="J53" s="1"/>
  <c r="D54"/>
  <c r="G54"/>
  <c r="H54" s="1"/>
  <c r="E54"/>
  <c r="F54" s="1"/>
  <c r="M54"/>
  <c r="N54" s="1"/>
  <c r="O54" s="1"/>
  <c r="P54" s="1"/>
  <c r="I52" i="9"/>
  <c r="J52" s="1"/>
  <c r="K52"/>
  <c r="D54"/>
  <c r="M54"/>
  <c r="N54" s="1"/>
  <c r="O54" s="1"/>
  <c r="P54" s="1"/>
  <c r="H53"/>
  <c r="L52"/>
  <c r="G54"/>
  <c r="E54"/>
  <c r="F54" s="1"/>
  <c r="K55" i="11" l="1"/>
  <c r="L55" s="1"/>
  <c r="I55"/>
  <c r="J55" s="1"/>
  <c r="D56"/>
  <c r="G56"/>
  <c r="H56" s="1"/>
  <c r="E56"/>
  <c r="F56" s="1"/>
  <c r="M56"/>
  <c r="N56" s="1"/>
  <c r="O56" s="1"/>
  <c r="P56" s="1"/>
  <c r="K54" i="10"/>
  <c r="L54" s="1"/>
  <c r="I54"/>
  <c r="J54" s="1"/>
  <c r="D55"/>
  <c r="G55"/>
  <c r="H55" s="1"/>
  <c r="E55"/>
  <c r="F55" s="1"/>
  <c r="M55"/>
  <c r="N55" s="1"/>
  <c r="O55" s="1"/>
  <c r="P55" s="1"/>
  <c r="I53" i="9"/>
  <c r="J53" s="1"/>
  <c r="K53"/>
  <c r="D55"/>
  <c r="M55"/>
  <c r="N55" s="1"/>
  <c r="O55" s="1"/>
  <c r="P55" s="1"/>
  <c r="H54"/>
  <c r="L53"/>
  <c r="G55"/>
  <c r="E55"/>
  <c r="F55" s="1"/>
  <c r="K56" i="11" l="1"/>
  <c r="L56" s="1"/>
  <c r="I56"/>
  <c r="J56" s="1"/>
  <c r="D57"/>
  <c r="G57"/>
  <c r="H57" s="1"/>
  <c r="E57"/>
  <c r="F57" s="1"/>
  <c r="M57"/>
  <c r="N57" s="1"/>
  <c r="O57" s="1"/>
  <c r="P57" s="1"/>
  <c r="K55" i="10"/>
  <c r="L55" s="1"/>
  <c r="I55"/>
  <c r="J55" s="1"/>
  <c r="D56"/>
  <c r="G56"/>
  <c r="H56" s="1"/>
  <c r="E56"/>
  <c r="F56" s="1"/>
  <c r="M56"/>
  <c r="N56" s="1"/>
  <c r="O56" s="1"/>
  <c r="P56" s="1"/>
  <c r="I54" i="9"/>
  <c r="J54" s="1"/>
  <c r="K54"/>
  <c r="D56"/>
  <c r="M56"/>
  <c r="N56" s="1"/>
  <c r="O56" s="1"/>
  <c r="P56" s="1"/>
  <c r="H55"/>
  <c r="L54"/>
  <c r="G56"/>
  <c r="E56"/>
  <c r="F56" s="1"/>
  <c r="K57" i="11" l="1"/>
  <c r="L57" s="1"/>
  <c r="I57"/>
  <c r="J57" s="1"/>
  <c r="D58"/>
  <c r="G58"/>
  <c r="H58" s="1"/>
  <c r="E58"/>
  <c r="F58" s="1"/>
  <c r="M58"/>
  <c r="N58" s="1"/>
  <c r="O58" s="1"/>
  <c r="P58" s="1"/>
  <c r="K56" i="10"/>
  <c r="L56" s="1"/>
  <c r="I56"/>
  <c r="J56" s="1"/>
  <c r="D57"/>
  <c r="G57"/>
  <c r="H57" s="1"/>
  <c r="E57"/>
  <c r="F57" s="1"/>
  <c r="M57"/>
  <c r="N57" s="1"/>
  <c r="O57" s="1"/>
  <c r="P57" s="1"/>
  <c r="I55" i="9"/>
  <c r="J55" s="1"/>
  <c r="K55"/>
  <c r="D57"/>
  <c r="M57"/>
  <c r="N57" s="1"/>
  <c r="O57" s="1"/>
  <c r="P57" s="1"/>
  <c r="H56"/>
  <c r="L55"/>
  <c r="G57"/>
  <c r="E57"/>
  <c r="F57" s="1"/>
  <c r="K58" i="11" l="1"/>
  <c r="L58" s="1"/>
  <c r="I58"/>
  <c r="J58" s="1"/>
  <c r="D59"/>
  <c r="G59"/>
  <c r="H59" s="1"/>
  <c r="E59"/>
  <c r="F59" s="1"/>
  <c r="M59"/>
  <c r="N59" s="1"/>
  <c r="O59" s="1"/>
  <c r="P59" s="1"/>
  <c r="K57" i="10"/>
  <c r="L57" s="1"/>
  <c r="I57"/>
  <c r="J57" s="1"/>
  <c r="D58"/>
  <c r="G58"/>
  <c r="H58" s="1"/>
  <c r="E58"/>
  <c r="F58" s="1"/>
  <c r="M58"/>
  <c r="N58" s="1"/>
  <c r="O58" s="1"/>
  <c r="P58" s="1"/>
  <c r="I56" i="9"/>
  <c r="J56" s="1"/>
  <c r="K56"/>
  <c r="D58"/>
  <c r="M58"/>
  <c r="N58" s="1"/>
  <c r="O58" s="1"/>
  <c r="P58" s="1"/>
  <c r="H57"/>
  <c r="L56"/>
  <c r="G58"/>
  <c r="E58"/>
  <c r="F58" s="1"/>
  <c r="K59" i="11" l="1"/>
  <c r="L59" s="1"/>
  <c r="I59"/>
  <c r="J59" s="1"/>
  <c r="D60"/>
  <c r="G60"/>
  <c r="H60" s="1"/>
  <c r="E60"/>
  <c r="F60" s="1"/>
  <c r="M60"/>
  <c r="N60" s="1"/>
  <c r="O60" s="1"/>
  <c r="P60" s="1"/>
  <c r="K58" i="10"/>
  <c r="L58" s="1"/>
  <c r="I58"/>
  <c r="J58" s="1"/>
  <c r="D59"/>
  <c r="G59"/>
  <c r="H59" s="1"/>
  <c r="E59"/>
  <c r="F59" s="1"/>
  <c r="M59"/>
  <c r="N59" s="1"/>
  <c r="O59" s="1"/>
  <c r="P59" s="1"/>
  <c r="I57" i="9"/>
  <c r="J57" s="1"/>
  <c r="K57"/>
  <c r="D59"/>
  <c r="M59"/>
  <c r="N59" s="1"/>
  <c r="O59" s="1"/>
  <c r="P59" s="1"/>
  <c r="H58"/>
  <c r="L57"/>
  <c r="G59"/>
  <c r="E59"/>
  <c r="F59" s="1"/>
  <c r="K60" i="11" l="1"/>
  <c r="L60" s="1"/>
  <c r="I60"/>
  <c r="J60" s="1"/>
  <c r="D61"/>
  <c r="G61"/>
  <c r="H61" s="1"/>
  <c r="E61"/>
  <c r="F61" s="1"/>
  <c r="M61"/>
  <c r="N61" s="1"/>
  <c r="O61" s="1"/>
  <c r="P61" s="1"/>
  <c r="K59" i="10"/>
  <c r="L59" s="1"/>
  <c r="I59"/>
  <c r="J59" s="1"/>
  <c r="D60"/>
  <c r="G60"/>
  <c r="H60" s="1"/>
  <c r="E60"/>
  <c r="F60" s="1"/>
  <c r="M60"/>
  <c r="N60" s="1"/>
  <c r="O60" s="1"/>
  <c r="P60" s="1"/>
  <c r="I58" i="9"/>
  <c r="J58" s="1"/>
  <c r="K58"/>
  <c r="D60"/>
  <c r="M60"/>
  <c r="N60" s="1"/>
  <c r="O60" s="1"/>
  <c r="P60" s="1"/>
  <c r="H59"/>
  <c r="L58"/>
  <c r="G60"/>
  <c r="E60"/>
  <c r="F60" s="1"/>
  <c r="K61" i="11" l="1"/>
  <c r="L61" s="1"/>
  <c r="I61"/>
  <c r="J61" s="1"/>
  <c r="D62"/>
  <c r="G62"/>
  <c r="H62" s="1"/>
  <c r="E62"/>
  <c r="F62" s="1"/>
  <c r="M62"/>
  <c r="N62" s="1"/>
  <c r="O62" s="1"/>
  <c r="P62" s="1"/>
  <c r="K60" i="10"/>
  <c r="L60" s="1"/>
  <c r="I60"/>
  <c r="J60" s="1"/>
  <c r="D61"/>
  <c r="G61"/>
  <c r="H61" s="1"/>
  <c r="E61"/>
  <c r="F61" s="1"/>
  <c r="M61"/>
  <c r="N61" s="1"/>
  <c r="O61" s="1"/>
  <c r="P61" s="1"/>
  <c r="I59" i="9"/>
  <c r="J59" s="1"/>
  <c r="K59"/>
  <c r="D61"/>
  <c r="M61"/>
  <c r="N61" s="1"/>
  <c r="O61" s="1"/>
  <c r="P61" s="1"/>
  <c r="H60"/>
  <c r="L59"/>
  <c r="G61"/>
  <c r="E61"/>
  <c r="F61" s="1"/>
  <c r="K62" i="11" l="1"/>
  <c r="L62" s="1"/>
  <c r="I62"/>
  <c r="J62" s="1"/>
  <c r="D63"/>
  <c r="G63"/>
  <c r="H63" s="1"/>
  <c r="E63"/>
  <c r="F63" s="1"/>
  <c r="M63"/>
  <c r="N63" s="1"/>
  <c r="O63" s="1"/>
  <c r="P63" s="1"/>
  <c r="K61" i="10"/>
  <c r="L61" s="1"/>
  <c r="I61"/>
  <c r="J61" s="1"/>
  <c r="D62"/>
  <c r="G62"/>
  <c r="H62" s="1"/>
  <c r="E62"/>
  <c r="F62" s="1"/>
  <c r="M62"/>
  <c r="N62" s="1"/>
  <c r="O62" s="1"/>
  <c r="P62" s="1"/>
  <c r="I60" i="9"/>
  <c r="J60" s="1"/>
  <c r="K60"/>
  <c r="D62"/>
  <c r="M62"/>
  <c r="N62" s="1"/>
  <c r="O62" s="1"/>
  <c r="P62" s="1"/>
  <c r="H61"/>
  <c r="L60"/>
  <c r="G62"/>
  <c r="E62"/>
  <c r="F62" s="1"/>
  <c r="K63" i="11" l="1"/>
  <c r="L63" s="1"/>
  <c r="I63"/>
  <c r="J63" s="1"/>
  <c r="G64"/>
  <c r="H64" s="1"/>
  <c r="E64"/>
  <c r="F64" s="1"/>
  <c r="D64"/>
  <c r="M64"/>
  <c r="N64" s="1"/>
  <c r="O64" s="1"/>
  <c r="P64" s="1"/>
  <c r="K62" i="10"/>
  <c r="L62" s="1"/>
  <c r="I62"/>
  <c r="J62" s="1"/>
  <c r="D63"/>
  <c r="G63"/>
  <c r="H63" s="1"/>
  <c r="E63"/>
  <c r="F63" s="1"/>
  <c r="M63"/>
  <c r="N63" s="1"/>
  <c r="O63" s="1"/>
  <c r="P63" s="1"/>
  <c r="I61" i="9"/>
  <c r="J61" s="1"/>
  <c r="K61"/>
  <c r="D63"/>
  <c r="M63"/>
  <c r="N63" s="1"/>
  <c r="O63" s="1"/>
  <c r="P63" s="1"/>
  <c r="H62"/>
  <c r="L61"/>
  <c r="G63"/>
  <c r="E63"/>
  <c r="F63" s="1"/>
  <c r="D65" i="11" l="1"/>
  <c r="G65"/>
  <c r="H65" s="1"/>
  <c r="E65"/>
  <c r="F65" s="1"/>
  <c r="M65"/>
  <c r="N65" s="1"/>
  <c r="O65" s="1"/>
  <c r="P65" s="1"/>
  <c r="K64"/>
  <c r="L64" s="1"/>
  <c r="I64"/>
  <c r="J64" s="1"/>
  <c r="K63" i="10"/>
  <c r="L63" s="1"/>
  <c r="I63"/>
  <c r="J63" s="1"/>
  <c r="G64"/>
  <c r="H64" s="1"/>
  <c r="E64"/>
  <c r="F64" s="1"/>
  <c r="D64"/>
  <c r="M64"/>
  <c r="N64" s="1"/>
  <c r="O64" s="1"/>
  <c r="P64" s="1"/>
  <c r="D64" i="9"/>
  <c r="M64"/>
  <c r="N64" s="1"/>
  <c r="O64" s="1"/>
  <c r="P64" s="1"/>
  <c r="I62"/>
  <c r="J62" s="1"/>
  <c r="K62"/>
  <c r="L62" s="1"/>
  <c r="E64"/>
  <c r="F64" s="1"/>
  <c r="G64"/>
  <c r="H63"/>
  <c r="K65" i="11" l="1"/>
  <c r="L65" s="1"/>
  <c r="I65"/>
  <c r="J65" s="1"/>
  <c r="G66"/>
  <c r="H66" s="1"/>
  <c r="E66"/>
  <c r="F66" s="1"/>
  <c r="D66"/>
  <c r="M66"/>
  <c r="N66" s="1"/>
  <c r="O66" s="1"/>
  <c r="P66" s="1"/>
  <c r="D65" i="10"/>
  <c r="G65"/>
  <c r="H65" s="1"/>
  <c r="E65"/>
  <c r="F65" s="1"/>
  <c r="M65"/>
  <c r="N65" s="1"/>
  <c r="O65" s="1"/>
  <c r="P65" s="1"/>
  <c r="K64"/>
  <c r="L64" s="1"/>
  <c r="I64"/>
  <c r="J64" s="1"/>
  <c r="I63" i="9"/>
  <c r="J63" s="1"/>
  <c r="K63"/>
  <c r="D65"/>
  <c r="M65"/>
  <c r="N65" s="1"/>
  <c r="O65" s="1"/>
  <c r="P65" s="1"/>
  <c r="H64"/>
  <c r="L63"/>
  <c r="G65"/>
  <c r="E65"/>
  <c r="F65" s="1"/>
  <c r="D67" i="11" l="1"/>
  <c r="G67"/>
  <c r="H67" s="1"/>
  <c r="E67"/>
  <c r="F67" s="1"/>
  <c r="M67"/>
  <c r="N67" s="1"/>
  <c r="O67" s="1"/>
  <c r="P67" s="1"/>
  <c r="K66"/>
  <c r="L66" s="1"/>
  <c r="I66"/>
  <c r="J66" s="1"/>
  <c r="K65" i="10"/>
  <c r="L65" s="1"/>
  <c r="I65"/>
  <c r="J65" s="1"/>
  <c r="G66"/>
  <c r="H66" s="1"/>
  <c r="E66"/>
  <c r="F66" s="1"/>
  <c r="D66"/>
  <c r="M66"/>
  <c r="N66" s="1"/>
  <c r="O66" s="1"/>
  <c r="P66" s="1"/>
  <c r="D66" i="9"/>
  <c r="M66"/>
  <c r="N66" s="1"/>
  <c r="O66" s="1"/>
  <c r="P66" s="1"/>
  <c r="I64"/>
  <c r="J64" s="1"/>
  <c r="K64"/>
  <c r="L64" s="1"/>
  <c r="E66"/>
  <c r="F66" s="1"/>
  <c r="G66"/>
  <c r="H65"/>
  <c r="K67" i="11" l="1"/>
  <c r="L67" s="1"/>
  <c r="I67"/>
  <c r="J67" s="1"/>
  <c r="G68"/>
  <c r="H68" s="1"/>
  <c r="E68"/>
  <c r="F68" s="1"/>
  <c r="D68"/>
  <c r="M68"/>
  <c r="N68" s="1"/>
  <c r="O68" s="1"/>
  <c r="P68" s="1"/>
  <c r="D67" i="10"/>
  <c r="G67"/>
  <c r="H67" s="1"/>
  <c r="E67"/>
  <c r="F67" s="1"/>
  <c r="M67"/>
  <c r="N67" s="1"/>
  <c r="O67" s="1"/>
  <c r="P67" s="1"/>
  <c r="K66"/>
  <c r="L66" s="1"/>
  <c r="I66"/>
  <c r="J66" s="1"/>
  <c r="I65" i="9"/>
  <c r="J65" s="1"/>
  <c r="K65"/>
  <c r="D67"/>
  <c r="M67"/>
  <c r="N67" s="1"/>
  <c r="O67" s="1"/>
  <c r="P67" s="1"/>
  <c r="H66"/>
  <c r="L65"/>
  <c r="G67"/>
  <c r="E67"/>
  <c r="F67" s="1"/>
  <c r="D69" i="11" l="1"/>
  <c r="G69"/>
  <c r="H69" s="1"/>
  <c r="E69"/>
  <c r="F69" s="1"/>
  <c r="M69"/>
  <c r="N69" s="1"/>
  <c r="O69" s="1"/>
  <c r="P69" s="1"/>
  <c r="K68"/>
  <c r="L68" s="1"/>
  <c r="I68"/>
  <c r="J68" s="1"/>
  <c r="K67" i="10"/>
  <c r="L67" s="1"/>
  <c r="I67"/>
  <c r="J67" s="1"/>
  <c r="G68"/>
  <c r="H68" s="1"/>
  <c r="E68"/>
  <c r="F68" s="1"/>
  <c r="D68"/>
  <c r="M68"/>
  <c r="N68" s="1"/>
  <c r="O68" s="1"/>
  <c r="P68" s="1"/>
  <c r="D68" i="9"/>
  <c r="M68"/>
  <c r="N68" s="1"/>
  <c r="O68" s="1"/>
  <c r="P68" s="1"/>
  <c r="I66"/>
  <c r="J66" s="1"/>
  <c r="K66"/>
  <c r="L66" s="1"/>
  <c r="E68"/>
  <c r="F68" s="1"/>
  <c r="G68"/>
  <c r="H67"/>
  <c r="K69" i="11" l="1"/>
  <c r="L69" s="1"/>
  <c r="I69"/>
  <c r="J69" s="1"/>
  <c r="G70"/>
  <c r="H70" s="1"/>
  <c r="E70"/>
  <c r="F70" s="1"/>
  <c r="D70"/>
  <c r="M70"/>
  <c r="N70" s="1"/>
  <c r="O70" s="1"/>
  <c r="P70" s="1"/>
  <c r="D69" i="10"/>
  <c r="G69"/>
  <c r="H69" s="1"/>
  <c r="E69"/>
  <c r="F69" s="1"/>
  <c r="M69"/>
  <c r="N69" s="1"/>
  <c r="O69" s="1"/>
  <c r="P69" s="1"/>
  <c r="K68"/>
  <c r="L68" s="1"/>
  <c r="I68"/>
  <c r="J68" s="1"/>
  <c r="I67" i="9"/>
  <c r="J67" s="1"/>
  <c r="K67"/>
  <c r="D69"/>
  <c r="M69"/>
  <c r="N69" s="1"/>
  <c r="O69" s="1"/>
  <c r="P69" s="1"/>
  <c r="H68"/>
  <c r="L67"/>
  <c r="G69"/>
  <c r="E69"/>
  <c r="F69" s="1"/>
  <c r="D71" i="11" l="1"/>
  <c r="G71"/>
  <c r="H71" s="1"/>
  <c r="E71"/>
  <c r="F71" s="1"/>
  <c r="M71"/>
  <c r="N71" s="1"/>
  <c r="O71" s="1"/>
  <c r="P71" s="1"/>
  <c r="K70"/>
  <c r="L70" s="1"/>
  <c r="I70"/>
  <c r="J70" s="1"/>
  <c r="K69" i="10"/>
  <c r="L69" s="1"/>
  <c r="I69"/>
  <c r="J69" s="1"/>
  <c r="G70"/>
  <c r="H70" s="1"/>
  <c r="E70"/>
  <c r="F70" s="1"/>
  <c r="D70"/>
  <c r="M70"/>
  <c r="N70" s="1"/>
  <c r="O70" s="1"/>
  <c r="P70" s="1"/>
  <c r="D70" i="9"/>
  <c r="M70"/>
  <c r="N70" s="1"/>
  <c r="O70" s="1"/>
  <c r="P70" s="1"/>
  <c r="I68"/>
  <c r="J68" s="1"/>
  <c r="K68"/>
  <c r="L68" s="1"/>
  <c r="E70"/>
  <c r="F70" s="1"/>
  <c r="G70"/>
  <c r="H69"/>
  <c r="K71" i="11" l="1"/>
  <c r="L71" s="1"/>
  <c r="I71"/>
  <c r="J71" s="1"/>
  <c r="G72"/>
  <c r="H72" s="1"/>
  <c r="E72"/>
  <c r="F72" s="1"/>
  <c r="D72"/>
  <c r="M72"/>
  <c r="N72" s="1"/>
  <c r="O72" s="1"/>
  <c r="P72" s="1"/>
  <c r="D71" i="10"/>
  <c r="G71"/>
  <c r="H71" s="1"/>
  <c r="E71"/>
  <c r="F71" s="1"/>
  <c r="M71"/>
  <c r="N71" s="1"/>
  <c r="O71" s="1"/>
  <c r="P71" s="1"/>
  <c r="K70"/>
  <c r="L70" s="1"/>
  <c r="I70"/>
  <c r="J70" s="1"/>
  <c r="I69" i="9"/>
  <c r="J69" s="1"/>
  <c r="K69"/>
  <c r="D71"/>
  <c r="M71"/>
  <c r="N71" s="1"/>
  <c r="O71" s="1"/>
  <c r="P71" s="1"/>
  <c r="H70"/>
  <c r="L69"/>
  <c r="G71"/>
  <c r="E71"/>
  <c r="F71" s="1"/>
  <c r="D73" i="11" l="1"/>
  <c r="G73"/>
  <c r="H73" s="1"/>
  <c r="E73"/>
  <c r="F73" s="1"/>
  <c r="M73"/>
  <c r="N73" s="1"/>
  <c r="O73" s="1"/>
  <c r="P73" s="1"/>
  <c r="K72"/>
  <c r="L72" s="1"/>
  <c r="I72"/>
  <c r="J72" s="1"/>
  <c r="K71" i="10"/>
  <c r="L71" s="1"/>
  <c r="I71"/>
  <c r="J71" s="1"/>
  <c r="G72"/>
  <c r="H72" s="1"/>
  <c r="E72"/>
  <c r="F72" s="1"/>
  <c r="D72"/>
  <c r="M72"/>
  <c r="N72" s="1"/>
  <c r="O72" s="1"/>
  <c r="P72" s="1"/>
  <c r="D72" i="9"/>
  <c r="M72"/>
  <c r="N72" s="1"/>
  <c r="O72" s="1"/>
  <c r="P72" s="1"/>
  <c r="I70"/>
  <c r="J70" s="1"/>
  <c r="K70"/>
  <c r="L70" s="1"/>
  <c r="E72"/>
  <c r="F72" s="1"/>
  <c r="G72"/>
  <c r="H71"/>
  <c r="K73" i="11" l="1"/>
  <c r="L73" s="1"/>
  <c r="I73"/>
  <c r="J73" s="1"/>
  <c r="G74"/>
  <c r="H74" s="1"/>
  <c r="E74"/>
  <c r="F74" s="1"/>
  <c r="D74"/>
  <c r="M74"/>
  <c r="N74" s="1"/>
  <c r="O74" s="1"/>
  <c r="P74" s="1"/>
  <c r="D73" i="10"/>
  <c r="G73"/>
  <c r="H73" s="1"/>
  <c r="E73"/>
  <c r="F73" s="1"/>
  <c r="M73"/>
  <c r="N73" s="1"/>
  <c r="O73" s="1"/>
  <c r="P73" s="1"/>
  <c r="K72"/>
  <c r="L72" s="1"/>
  <c r="I72"/>
  <c r="J72" s="1"/>
  <c r="I71" i="9"/>
  <c r="J71" s="1"/>
  <c r="K71"/>
  <c r="D73"/>
  <c r="M73"/>
  <c r="N73" s="1"/>
  <c r="O73" s="1"/>
  <c r="P73" s="1"/>
  <c r="H72"/>
  <c r="L71"/>
  <c r="G73"/>
  <c r="E73"/>
  <c r="F73" s="1"/>
  <c r="D75" i="11" l="1"/>
  <c r="G75"/>
  <c r="H75" s="1"/>
  <c r="E75"/>
  <c r="F75" s="1"/>
  <c r="M75"/>
  <c r="N75" s="1"/>
  <c r="O75" s="1"/>
  <c r="P75" s="1"/>
  <c r="K74"/>
  <c r="L74" s="1"/>
  <c r="I74"/>
  <c r="J74" s="1"/>
  <c r="K73" i="10"/>
  <c r="L73" s="1"/>
  <c r="I73"/>
  <c r="J73" s="1"/>
  <c r="G74"/>
  <c r="H74" s="1"/>
  <c r="E74"/>
  <c r="F74" s="1"/>
  <c r="D74"/>
  <c r="M74"/>
  <c r="N74" s="1"/>
  <c r="O74" s="1"/>
  <c r="P74" s="1"/>
  <c r="I72" i="9"/>
  <c r="J72" s="1"/>
  <c r="K72"/>
  <c r="D74"/>
  <c r="M74"/>
  <c r="N74" s="1"/>
  <c r="O74" s="1"/>
  <c r="P74" s="1"/>
  <c r="H73"/>
  <c r="L72"/>
  <c r="G74"/>
  <c r="E74"/>
  <c r="F74" s="1"/>
  <c r="K75" i="11" l="1"/>
  <c r="L75" s="1"/>
  <c r="I75"/>
  <c r="J75" s="1"/>
  <c r="G76"/>
  <c r="H76" s="1"/>
  <c r="E76"/>
  <c r="F76" s="1"/>
  <c r="D76"/>
  <c r="M76"/>
  <c r="N76" s="1"/>
  <c r="O76" s="1"/>
  <c r="P76" s="1"/>
  <c r="D75" i="10"/>
  <c r="G75"/>
  <c r="H75" s="1"/>
  <c r="E75"/>
  <c r="F75" s="1"/>
  <c r="M75"/>
  <c r="N75" s="1"/>
  <c r="O75" s="1"/>
  <c r="P75" s="1"/>
  <c r="K74"/>
  <c r="L74" s="1"/>
  <c r="I74"/>
  <c r="J74" s="1"/>
  <c r="D75" i="9"/>
  <c r="M75"/>
  <c r="N75" s="1"/>
  <c r="O75" s="1"/>
  <c r="P75" s="1"/>
  <c r="I73"/>
  <c r="J73" s="1"/>
  <c r="K73"/>
  <c r="L73" s="1"/>
  <c r="E75"/>
  <c r="F75" s="1"/>
  <c r="G75"/>
  <c r="H74"/>
  <c r="D77" i="11" l="1"/>
  <c r="G77"/>
  <c r="H77" s="1"/>
  <c r="E77"/>
  <c r="F77" s="1"/>
  <c r="M77"/>
  <c r="N77" s="1"/>
  <c r="O77" s="1"/>
  <c r="P77" s="1"/>
  <c r="K76"/>
  <c r="L76" s="1"/>
  <c r="I76"/>
  <c r="J76" s="1"/>
  <c r="K75" i="10"/>
  <c r="L75" s="1"/>
  <c r="I75"/>
  <c r="J75" s="1"/>
  <c r="G76"/>
  <c r="H76" s="1"/>
  <c r="E76"/>
  <c r="F76" s="1"/>
  <c r="D76"/>
  <c r="M76"/>
  <c r="N76" s="1"/>
  <c r="O76" s="1"/>
  <c r="P76" s="1"/>
  <c r="I74" i="9"/>
  <c r="J74" s="1"/>
  <c r="K74"/>
  <c r="L74" s="1"/>
  <c r="D76"/>
  <c r="M76"/>
  <c r="N76" s="1"/>
  <c r="O76" s="1"/>
  <c r="P76" s="1"/>
  <c r="H75"/>
  <c r="G76"/>
  <c r="E76"/>
  <c r="F76" s="1"/>
  <c r="K77" i="11" l="1"/>
  <c r="L77" s="1"/>
  <c r="I77"/>
  <c r="J77" s="1"/>
  <c r="G78"/>
  <c r="H78" s="1"/>
  <c r="E78"/>
  <c r="F78" s="1"/>
  <c r="D78"/>
  <c r="M78"/>
  <c r="N78" s="1"/>
  <c r="O78" s="1"/>
  <c r="P78" s="1"/>
  <c r="D77" i="10"/>
  <c r="G77"/>
  <c r="H77" s="1"/>
  <c r="E77"/>
  <c r="F77" s="1"/>
  <c r="M77"/>
  <c r="N77" s="1"/>
  <c r="O77" s="1"/>
  <c r="P77" s="1"/>
  <c r="K76"/>
  <c r="L76" s="1"/>
  <c r="I76"/>
  <c r="J76" s="1"/>
  <c r="D77" i="9"/>
  <c r="M77"/>
  <c r="N77" s="1"/>
  <c r="O77" s="1"/>
  <c r="P77" s="1"/>
  <c r="I75"/>
  <c r="J75" s="1"/>
  <c r="K75"/>
  <c r="L75" s="1"/>
  <c r="E77"/>
  <c r="F77" s="1"/>
  <c r="G77"/>
  <c r="H76"/>
  <c r="D79" i="11" l="1"/>
  <c r="G79"/>
  <c r="H79" s="1"/>
  <c r="E79"/>
  <c r="F79" s="1"/>
  <c r="M79"/>
  <c r="N79" s="1"/>
  <c r="O79" s="1"/>
  <c r="P79" s="1"/>
  <c r="K78"/>
  <c r="L78" s="1"/>
  <c r="I78"/>
  <c r="J78" s="1"/>
  <c r="K77" i="10"/>
  <c r="L77" s="1"/>
  <c r="I77"/>
  <c r="J77" s="1"/>
  <c r="G78"/>
  <c r="H78" s="1"/>
  <c r="E78"/>
  <c r="F78" s="1"/>
  <c r="D78"/>
  <c r="M78"/>
  <c r="N78" s="1"/>
  <c r="O78" s="1"/>
  <c r="P78" s="1"/>
  <c r="I76" i="9"/>
  <c r="J76" s="1"/>
  <c r="K76"/>
  <c r="L76" s="1"/>
  <c r="D78"/>
  <c r="M78"/>
  <c r="N78" s="1"/>
  <c r="O78" s="1"/>
  <c r="P78" s="1"/>
  <c r="G78"/>
  <c r="E78"/>
  <c r="F78" s="1"/>
  <c r="H77"/>
  <c r="K79" i="11" l="1"/>
  <c r="L79" s="1"/>
  <c r="I79"/>
  <c r="J79" s="1"/>
  <c r="G80"/>
  <c r="H80" s="1"/>
  <c r="E80"/>
  <c r="F80" s="1"/>
  <c r="D80"/>
  <c r="M80"/>
  <c r="N80" s="1"/>
  <c r="O80" s="1"/>
  <c r="P80" s="1"/>
  <c r="D79" i="10"/>
  <c r="G79"/>
  <c r="H79" s="1"/>
  <c r="E79"/>
  <c r="F79" s="1"/>
  <c r="M79"/>
  <c r="N79" s="1"/>
  <c r="O79" s="1"/>
  <c r="P79" s="1"/>
  <c r="K78"/>
  <c r="L78" s="1"/>
  <c r="I78"/>
  <c r="J78" s="1"/>
  <c r="I77" i="9"/>
  <c r="J77" s="1"/>
  <c r="K77"/>
  <c r="L77" s="1"/>
  <c r="D79"/>
  <c r="M79"/>
  <c r="N79" s="1"/>
  <c r="O79" s="1"/>
  <c r="P79" s="1"/>
  <c r="E79"/>
  <c r="F79" s="1"/>
  <c r="G79"/>
  <c r="H78"/>
  <c r="D81" i="11" l="1"/>
  <c r="G81"/>
  <c r="H81" s="1"/>
  <c r="E81"/>
  <c r="F81" s="1"/>
  <c r="M81"/>
  <c r="N81" s="1"/>
  <c r="O81" s="1"/>
  <c r="P81" s="1"/>
  <c r="K80"/>
  <c r="L80" s="1"/>
  <c r="I80"/>
  <c r="J80" s="1"/>
  <c r="K79" i="10"/>
  <c r="L79" s="1"/>
  <c r="I79"/>
  <c r="J79" s="1"/>
  <c r="G80"/>
  <c r="H80" s="1"/>
  <c r="E80"/>
  <c r="F80" s="1"/>
  <c r="D80"/>
  <c r="M80"/>
  <c r="N80" s="1"/>
  <c r="O80" s="1"/>
  <c r="P80" s="1"/>
  <c r="I78" i="9"/>
  <c r="J78" s="1"/>
  <c r="K78"/>
  <c r="D80"/>
  <c r="M80"/>
  <c r="N80" s="1"/>
  <c r="O80" s="1"/>
  <c r="P80" s="1"/>
  <c r="H79"/>
  <c r="L78"/>
  <c r="G80"/>
  <c r="E80"/>
  <c r="F80" s="1"/>
  <c r="K81" i="11" l="1"/>
  <c r="L81" s="1"/>
  <c r="I81"/>
  <c r="J81" s="1"/>
  <c r="G82"/>
  <c r="H82" s="1"/>
  <c r="E82"/>
  <c r="F82" s="1"/>
  <c r="D82"/>
  <c r="M82"/>
  <c r="N82" s="1"/>
  <c r="O82" s="1"/>
  <c r="P82" s="1"/>
  <c r="D81" i="10"/>
  <c r="G81"/>
  <c r="H81" s="1"/>
  <c r="E81"/>
  <c r="F81" s="1"/>
  <c r="M81"/>
  <c r="N81" s="1"/>
  <c r="O81" s="1"/>
  <c r="P81" s="1"/>
  <c r="K80"/>
  <c r="L80" s="1"/>
  <c r="I80"/>
  <c r="J80" s="1"/>
  <c r="D81" i="9"/>
  <c r="M81"/>
  <c r="N81" s="1"/>
  <c r="O81" s="1"/>
  <c r="P81" s="1"/>
  <c r="I79"/>
  <c r="J79" s="1"/>
  <c r="K79"/>
  <c r="L79" s="1"/>
  <c r="E81"/>
  <c r="F81" s="1"/>
  <c r="G81"/>
  <c r="H80"/>
  <c r="D83" i="11" l="1"/>
  <c r="G83"/>
  <c r="H83" s="1"/>
  <c r="E83"/>
  <c r="F83" s="1"/>
  <c r="M83"/>
  <c r="N83" s="1"/>
  <c r="O83" s="1"/>
  <c r="P83" s="1"/>
  <c r="K82"/>
  <c r="L82" s="1"/>
  <c r="I82"/>
  <c r="J82" s="1"/>
  <c r="K81" i="10"/>
  <c r="L81" s="1"/>
  <c r="I81"/>
  <c r="J81" s="1"/>
  <c r="G82"/>
  <c r="H82" s="1"/>
  <c r="E82"/>
  <c r="F82" s="1"/>
  <c r="D82"/>
  <c r="M82"/>
  <c r="N82" s="1"/>
  <c r="O82" s="1"/>
  <c r="P82" s="1"/>
  <c r="I80" i="9"/>
  <c r="J80" s="1"/>
  <c r="K80"/>
  <c r="L80" s="1"/>
  <c r="D82"/>
  <c r="M82"/>
  <c r="N82" s="1"/>
  <c r="O82" s="1"/>
  <c r="P82" s="1"/>
  <c r="G82"/>
  <c r="E82"/>
  <c r="F82" s="1"/>
  <c r="H81"/>
  <c r="K83" i="11" l="1"/>
  <c r="L83" s="1"/>
  <c r="I83"/>
  <c r="J83" s="1"/>
  <c r="G84"/>
  <c r="H84" s="1"/>
  <c r="E84"/>
  <c r="F84" s="1"/>
  <c r="D84"/>
  <c r="M84"/>
  <c r="N84" s="1"/>
  <c r="O84" s="1"/>
  <c r="P84" s="1"/>
  <c r="D83" i="10"/>
  <c r="G83"/>
  <c r="H83" s="1"/>
  <c r="E83"/>
  <c r="F83" s="1"/>
  <c r="M83"/>
  <c r="N83" s="1"/>
  <c r="O83" s="1"/>
  <c r="P83" s="1"/>
  <c r="K82"/>
  <c r="L82" s="1"/>
  <c r="I82"/>
  <c r="J82" s="1"/>
  <c r="I81" i="9"/>
  <c r="J81" s="1"/>
  <c r="K81"/>
  <c r="L81" s="1"/>
  <c r="D83"/>
  <c r="M83"/>
  <c r="N83" s="1"/>
  <c r="O83" s="1"/>
  <c r="P83" s="1"/>
  <c r="E83"/>
  <c r="F83" s="1"/>
  <c r="G83"/>
  <c r="H82"/>
  <c r="D85" i="11" l="1"/>
  <c r="G85"/>
  <c r="H85" s="1"/>
  <c r="E85"/>
  <c r="F85" s="1"/>
  <c r="M85"/>
  <c r="N85" s="1"/>
  <c r="O85" s="1"/>
  <c r="P85" s="1"/>
  <c r="K84"/>
  <c r="L84" s="1"/>
  <c r="I84"/>
  <c r="J84" s="1"/>
  <c r="K83" i="10"/>
  <c r="L83" s="1"/>
  <c r="I83"/>
  <c r="J83" s="1"/>
  <c r="G84"/>
  <c r="H84" s="1"/>
  <c r="E84"/>
  <c r="F84" s="1"/>
  <c r="D84"/>
  <c r="M84"/>
  <c r="N84" s="1"/>
  <c r="O84" s="1"/>
  <c r="P84" s="1"/>
  <c r="I82" i="9"/>
  <c r="J82" s="1"/>
  <c r="K82"/>
  <c r="D84"/>
  <c r="M84"/>
  <c r="N84" s="1"/>
  <c r="O84" s="1"/>
  <c r="P84" s="1"/>
  <c r="H83"/>
  <c r="L82"/>
  <c r="G84"/>
  <c r="E84"/>
  <c r="F84" s="1"/>
  <c r="K85" i="11" l="1"/>
  <c r="L85" s="1"/>
  <c r="I85"/>
  <c r="J85" s="1"/>
  <c r="G86"/>
  <c r="H86" s="1"/>
  <c r="E86"/>
  <c r="F86" s="1"/>
  <c r="D86"/>
  <c r="M86"/>
  <c r="N86" s="1"/>
  <c r="O86" s="1"/>
  <c r="P86" s="1"/>
  <c r="D85" i="10"/>
  <c r="G85"/>
  <c r="H85" s="1"/>
  <c r="E85"/>
  <c r="F85" s="1"/>
  <c r="M85"/>
  <c r="N85" s="1"/>
  <c r="O85" s="1"/>
  <c r="P85" s="1"/>
  <c r="K84"/>
  <c r="L84" s="1"/>
  <c r="I84"/>
  <c r="J84" s="1"/>
  <c r="D85" i="9"/>
  <c r="M85"/>
  <c r="N85" s="1"/>
  <c r="O85" s="1"/>
  <c r="P85" s="1"/>
  <c r="I83"/>
  <c r="J83" s="1"/>
  <c r="K83"/>
  <c r="L83" s="1"/>
  <c r="E85"/>
  <c r="F85" s="1"/>
  <c r="G85"/>
  <c r="H84"/>
  <c r="D87" i="11" l="1"/>
  <c r="G87"/>
  <c r="H87" s="1"/>
  <c r="E87"/>
  <c r="F87" s="1"/>
  <c r="M87"/>
  <c r="N87" s="1"/>
  <c r="O87" s="1"/>
  <c r="P87" s="1"/>
  <c r="K86"/>
  <c r="L86" s="1"/>
  <c r="I86"/>
  <c r="J86" s="1"/>
  <c r="K85" i="10"/>
  <c r="L85" s="1"/>
  <c r="I85"/>
  <c r="J85" s="1"/>
  <c r="G86"/>
  <c r="H86" s="1"/>
  <c r="E86"/>
  <c r="F86" s="1"/>
  <c r="D86"/>
  <c r="M86"/>
  <c r="N86" s="1"/>
  <c r="O86" s="1"/>
  <c r="P86" s="1"/>
  <c r="I84" i="9"/>
  <c r="J84" s="1"/>
  <c r="K84"/>
  <c r="D86"/>
  <c r="M86"/>
  <c r="N86" s="1"/>
  <c r="O86" s="1"/>
  <c r="P86" s="1"/>
  <c r="H85"/>
  <c r="L84"/>
  <c r="G86"/>
  <c r="E86"/>
  <c r="F86" s="1"/>
  <c r="K87" i="11" l="1"/>
  <c r="L87" s="1"/>
  <c r="I87"/>
  <c r="J87" s="1"/>
  <c r="G88"/>
  <c r="H88" s="1"/>
  <c r="E88"/>
  <c r="F88" s="1"/>
  <c r="D88"/>
  <c r="M88"/>
  <c r="N88" s="1"/>
  <c r="O88" s="1"/>
  <c r="P88" s="1"/>
  <c r="D87" i="10"/>
  <c r="G87"/>
  <c r="H87" s="1"/>
  <c r="E87"/>
  <c r="F87" s="1"/>
  <c r="M87"/>
  <c r="N87" s="1"/>
  <c r="O87" s="1"/>
  <c r="P87" s="1"/>
  <c r="K86"/>
  <c r="L86" s="1"/>
  <c r="I86"/>
  <c r="J86" s="1"/>
  <c r="D87" i="9"/>
  <c r="M87"/>
  <c r="N87" s="1"/>
  <c r="O87" s="1"/>
  <c r="P87" s="1"/>
  <c r="I85"/>
  <c r="J85" s="1"/>
  <c r="K85"/>
  <c r="L85" s="1"/>
  <c r="E87"/>
  <c r="F87" s="1"/>
  <c r="G87"/>
  <c r="H86"/>
  <c r="D89" i="11" l="1"/>
  <c r="G89"/>
  <c r="H89" s="1"/>
  <c r="E89"/>
  <c r="F89" s="1"/>
  <c r="M89"/>
  <c r="N89" s="1"/>
  <c r="O89" s="1"/>
  <c r="P89" s="1"/>
  <c r="K88"/>
  <c r="L88" s="1"/>
  <c r="I88"/>
  <c r="J88" s="1"/>
  <c r="K87" i="10"/>
  <c r="L87" s="1"/>
  <c r="I87"/>
  <c r="J87" s="1"/>
  <c r="G88"/>
  <c r="H88" s="1"/>
  <c r="E88"/>
  <c r="F88" s="1"/>
  <c r="D88"/>
  <c r="M88"/>
  <c r="N88" s="1"/>
  <c r="O88" s="1"/>
  <c r="P88" s="1"/>
  <c r="I86" i="9"/>
  <c r="J86" s="1"/>
  <c r="K86"/>
  <c r="D88"/>
  <c r="M88"/>
  <c r="N88" s="1"/>
  <c r="O88" s="1"/>
  <c r="P88" s="1"/>
  <c r="H87"/>
  <c r="L86"/>
  <c r="G88"/>
  <c r="E88"/>
  <c r="F88" s="1"/>
  <c r="K89" i="11" l="1"/>
  <c r="L89" s="1"/>
  <c r="I89"/>
  <c r="J89" s="1"/>
  <c r="G90"/>
  <c r="H90" s="1"/>
  <c r="E90"/>
  <c r="F90" s="1"/>
  <c r="D90"/>
  <c r="M90"/>
  <c r="N90" s="1"/>
  <c r="O90" s="1"/>
  <c r="P90" s="1"/>
  <c r="D89" i="10"/>
  <c r="G89"/>
  <c r="H89" s="1"/>
  <c r="E89"/>
  <c r="F89" s="1"/>
  <c r="M89"/>
  <c r="N89" s="1"/>
  <c r="O89" s="1"/>
  <c r="P89" s="1"/>
  <c r="K88"/>
  <c r="L88" s="1"/>
  <c r="I88"/>
  <c r="J88" s="1"/>
  <c r="D89" i="9"/>
  <c r="M89"/>
  <c r="N89" s="1"/>
  <c r="O89" s="1"/>
  <c r="P89" s="1"/>
  <c r="I87"/>
  <c r="J87" s="1"/>
  <c r="K87"/>
  <c r="L87" s="1"/>
  <c r="E89"/>
  <c r="F89" s="1"/>
  <c r="G89"/>
  <c r="H88"/>
  <c r="D91" i="11" l="1"/>
  <c r="G91"/>
  <c r="H91" s="1"/>
  <c r="E91"/>
  <c r="F91" s="1"/>
  <c r="M91"/>
  <c r="N91" s="1"/>
  <c r="O91" s="1"/>
  <c r="P91" s="1"/>
  <c r="K90"/>
  <c r="L90" s="1"/>
  <c r="I90"/>
  <c r="J90" s="1"/>
  <c r="K89" i="10"/>
  <c r="L89" s="1"/>
  <c r="I89"/>
  <c r="J89" s="1"/>
  <c r="G90"/>
  <c r="H90" s="1"/>
  <c r="E90"/>
  <c r="F90" s="1"/>
  <c r="D90"/>
  <c r="M90"/>
  <c r="N90" s="1"/>
  <c r="O90" s="1"/>
  <c r="P90" s="1"/>
  <c r="I88" i="9"/>
  <c r="J88" s="1"/>
  <c r="K88"/>
  <c r="L88" s="1"/>
  <c r="D90"/>
  <c r="M90"/>
  <c r="N90" s="1"/>
  <c r="O90" s="1"/>
  <c r="P90" s="1"/>
  <c r="H89"/>
  <c r="G90"/>
  <c r="E90"/>
  <c r="F90" s="1"/>
  <c r="K91" i="11" l="1"/>
  <c r="L91" s="1"/>
  <c r="I91"/>
  <c r="J91" s="1"/>
  <c r="G92"/>
  <c r="H92" s="1"/>
  <c r="E92"/>
  <c r="F92" s="1"/>
  <c r="D92"/>
  <c r="M92"/>
  <c r="N92" s="1"/>
  <c r="O92" s="1"/>
  <c r="P92" s="1"/>
  <c r="D91" i="10"/>
  <c r="G91"/>
  <c r="H91" s="1"/>
  <c r="E91"/>
  <c r="F91" s="1"/>
  <c r="M91"/>
  <c r="N91" s="1"/>
  <c r="O91" s="1"/>
  <c r="P91" s="1"/>
  <c r="K90"/>
  <c r="L90" s="1"/>
  <c r="I90"/>
  <c r="J90" s="1"/>
  <c r="D91" i="9"/>
  <c r="M91"/>
  <c r="N91" s="1"/>
  <c r="O91" s="1"/>
  <c r="P91" s="1"/>
  <c r="I89"/>
  <c r="J89" s="1"/>
  <c r="K89"/>
  <c r="L89" s="1"/>
  <c r="E91"/>
  <c r="F91" s="1"/>
  <c r="G91"/>
  <c r="H90"/>
  <c r="D93" i="11" l="1"/>
  <c r="G93"/>
  <c r="H93" s="1"/>
  <c r="E93"/>
  <c r="F93" s="1"/>
  <c r="M93"/>
  <c r="N93" s="1"/>
  <c r="O93" s="1"/>
  <c r="P93" s="1"/>
  <c r="K92"/>
  <c r="L92" s="1"/>
  <c r="I92"/>
  <c r="J92" s="1"/>
  <c r="K91" i="10"/>
  <c r="L91" s="1"/>
  <c r="I91"/>
  <c r="J91" s="1"/>
  <c r="G92"/>
  <c r="H92" s="1"/>
  <c r="E92"/>
  <c r="F92" s="1"/>
  <c r="D92"/>
  <c r="M92"/>
  <c r="N92" s="1"/>
  <c r="O92" s="1"/>
  <c r="P92" s="1"/>
  <c r="I90" i="9"/>
  <c r="J90" s="1"/>
  <c r="K90"/>
  <c r="D92"/>
  <c r="M92"/>
  <c r="N92" s="1"/>
  <c r="O92" s="1"/>
  <c r="P92" s="1"/>
  <c r="H91"/>
  <c r="L90"/>
  <c r="G92"/>
  <c r="E92"/>
  <c r="F92" s="1"/>
  <c r="K93" i="11" l="1"/>
  <c r="L93" s="1"/>
  <c r="I93"/>
  <c r="J93" s="1"/>
  <c r="G94"/>
  <c r="H94" s="1"/>
  <c r="E94"/>
  <c r="F94" s="1"/>
  <c r="D94"/>
  <c r="M94"/>
  <c r="N94" s="1"/>
  <c r="O94" s="1"/>
  <c r="P94" s="1"/>
  <c r="D93" i="10"/>
  <c r="G93"/>
  <c r="H93" s="1"/>
  <c r="E93"/>
  <c r="F93" s="1"/>
  <c r="M93"/>
  <c r="N93" s="1"/>
  <c r="O93" s="1"/>
  <c r="P93" s="1"/>
  <c r="K92"/>
  <c r="L92" s="1"/>
  <c r="I92"/>
  <c r="J92" s="1"/>
  <c r="D93" i="9"/>
  <c r="M93"/>
  <c r="N93" s="1"/>
  <c r="O93" s="1"/>
  <c r="P93" s="1"/>
  <c r="I91"/>
  <c r="J91" s="1"/>
  <c r="K91"/>
  <c r="L91" s="1"/>
  <c r="E93"/>
  <c r="F93" s="1"/>
  <c r="G93"/>
  <c r="H92"/>
  <c r="D95" i="11" l="1"/>
  <c r="G95"/>
  <c r="H95" s="1"/>
  <c r="E95"/>
  <c r="F95" s="1"/>
  <c r="M95"/>
  <c r="N95" s="1"/>
  <c r="O95" s="1"/>
  <c r="P95" s="1"/>
  <c r="K94"/>
  <c r="L94" s="1"/>
  <c r="I94"/>
  <c r="J94" s="1"/>
  <c r="K93" i="10"/>
  <c r="L93" s="1"/>
  <c r="I93"/>
  <c r="J93" s="1"/>
  <c r="G94"/>
  <c r="H94" s="1"/>
  <c r="E94"/>
  <c r="F94" s="1"/>
  <c r="D94"/>
  <c r="M94"/>
  <c r="N94" s="1"/>
  <c r="O94" s="1"/>
  <c r="P94" s="1"/>
  <c r="I92" i="9"/>
  <c r="J92" s="1"/>
  <c r="K92"/>
  <c r="D94"/>
  <c r="M94"/>
  <c r="N94" s="1"/>
  <c r="O94" s="1"/>
  <c r="P94" s="1"/>
  <c r="H93"/>
  <c r="L92"/>
  <c r="G94"/>
  <c r="E94"/>
  <c r="F94" s="1"/>
  <c r="K95" i="11" l="1"/>
  <c r="L95" s="1"/>
  <c r="I95"/>
  <c r="J95" s="1"/>
  <c r="G96"/>
  <c r="H96" s="1"/>
  <c r="E96"/>
  <c r="F96" s="1"/>
  <c r="D96"/>
  <c r="M96"/>
  <c r="N96" s="1"/>
  <c r="O96" s="1"/>
  <c r="P96" s="1"/>
  <c r="D95" i="10"/>
  <c r="G95"/>
  <c r="H95" s="1"/>
  <c r="E95"/>
  <c r="F95" s="1"/>
  <c r="M95"/>
  <c r="N95" s="1"/>
  <c r="O95" s="1"/>
  <c r="P95" s="1"/>
  <c r="K94"/>
  <c r="L94" s="1"/>
  <c r="I94"/>
  <c r="J94" s="1"/>
  <c r="D95" i="9"/>
  <c r="M95"/>
  <c r="N95" s="1"/>
  <c r="O95" s="1"/>
  <c r="P95" s="1"/>
  <c r="I93"/>
  <c r="J93" s="1"/>
  <c r="K93"/>
  <c r="L93" s="1"/>
  <c r="E95"/>
  <c r="F95" s="1"/>
  <c r="G95"/>
  <c r="H94"/>
  <c r="D97" i="11" l="1"/>
  <c r="G97"/>
  <c r="H97" s="1"/>
  <c r="E97"/>
  <c r="F97" s="1"/>
  <c r="M97"/>
  <c r="N97" s="1"/>
  <c r="O97" s="1"/>
  <c r="P97" s="1"/>
  <c r="K96"/>
  <c r="L96" s="1"/>
  <c r="I96"/>
  <c r="J96" s="1"/>
  <c r="K95" i="10"/>
  <c r="L95" s="1"/>
  <c r="I95"/>
  <c r="J95" s="1"/>
  <c r="G96"/>
  <c r="H96" s="1"/>
  <c r="E96"/>
  <c r="F96" s="1"/>
  <c r="D96"/>
  <c r="M96"/>
  <c r="N96" s="1"/>
  <c r="O96" s="1"/>
  <c r="P96" s="1"/>
  <c r="I94" i="9"/>
  <c r="J94" s="1"/>
  <c r="K94"/>
  <c r="L94" s="1"/>
  <c r="D96"/>
  <c r="M96"/>
  <c r="N96" s="1"/>
  <c r="O96" s="1"/>
  <c r="P96" s="1"/>
  <c r="G96"/>
  <c r="E96"/>
  <c r="F96" s="1"/>
  <c r="H95"/>
  <c r="K97" i="11" l="1"/>
  <c r="L97" s="1"/>
  <c r="I97"/>
  <c r="J97" s="1"/>
  <c r="G98"/>
  <c r="H98" s="1"/>
  <c r="E98"/>
  <c r="F98" s="1"/>
  <c r="D98"/>
  <c r="M98"/>
  <c r="N98" s="1"/>
  <c r="O98" s="1"/>
  <c r="P98" s="1"/>
  <c r="D97" i="10"/>
  <c r="G97"/>
  <c r="H97" s="1"/>
  <c r="E97"/>
  <c r="F97" s="1"/>
  <c r="M97"/>
  <c r="N97" s="1"/>
  <c r="O97" s="1"/>
  <c r="P97" s="1"/>
  <c r="K96"/>
  <c r="L96" s="1"/>
  <c r="I96"/>
  <c r="J96" s="1"/>
  <c r="I95" i="9"/>
  <c r="J95" s="1"/>
  <c r="K95"/>
  <c r="L95" s="1"/>
  <c r="D97"/>
  <c r="M97"/>
  <c r="N97" s="1"/>
  <c r="O97" s="1"/>
  <c r="P97" s="1"/>
  <c r="E97"/>
  <c r="F97" s="1"/>
  <c r="G97"/>
  <c r="H96"/>
  <c r="D99" i="11" l="1"/>
  <c r="G99"/>
  <c r="H99" s="1"/>
  <c r="E99"/>
  <c r="F99" s="1"/>
  <c r="M99"/>
  <c r="N99" s="1"/>
  <c r="O99" s="1"/>
  <c r="P99" s="1"/>
  <c r="K98"/>
  <c r="L98" s="1"/>
  <c r="I98"/>
  <c r="J98" s="1"/>
  <c r="K97" i="10"/>
  <c r="L97" s="1"/>
  <c r="I97"/>
  <c r="J97" s="1"/>
  <c r="G98"/>
  <c r="H98" s="1"/>
  <c r="E98"/>
  <c r="F98" s="1"/>
  <c r="D98"/>
  <c r="M98"/>
  <c r="N98" s="1"/>
  <c r="O98" s="1"/>
  <c r="P98" s="1"/>
  <c r="I96" i="9"/>
  <c r="J96" s="1"/>
  <c r="K96"/>
  <c r="L96" s="1"/>
  <c r="D98"/>
  <c r="M98"/>
  <c r="N98" s="1"/>
  <c r="O98" s="1"/>
  <c r="P98" s="1"/>
  <c r="H97"/>
  <c r="G98"/>
  <c r="E98"/>
  <c r="F98" s="1"/>
  <c r="K99" i="11" l="1"/>
  <c r="L99" s="1"/>
  <c r="I99"/>
  <c r="J99" s="1"/>
  <c r="G100"/>
  <c r="H100" s="1"/>
  <c r="E100"/>
  <c r="F100" s="1"/>
  <c r="D100"/>
  <c r="M100"/>
  <c r="N100" s="1"/>
  <c r="O100" s="1"/>
  <c r="P100" s="1"/>
  <c r="D99" i="10"/>
  <c r="G99"/>
  <c r="H99" s="1"/>
  <c r="E99"/>
  <c r="F99" s="1"/>
  <c r="M99"/>
  <c r="N99" s="1"/>
  <c r="O99" s="1"/>
  <c r="P99" s="1"/>
  <c r="K98"/>
  <c r="L98" s="1"/>
  <c r="I98"/>
  <c r="J98" s="1"/>
  <c r="D99" i="9"/>
  <c r="M99"/>
  <c r="N99" s="1"/>
  <c r="O99" s="1"/>
  <c r="P99" s="1"/>
  <c r="I97"/>
  <c r="J97" s="1"/>
  <c r="K97"/>
  <c r="L97" s="1"/>
  <c r="E99"/>
  <c r="F99" s="1"/>
  <c r="G99"/>
  <c r="H98"/>
  <c r="D101" i="11" l="1"/>
  <c r="G101"/>
  <c r="H101" s="1"/>
  <c r="E101"/>
  <c r="F101" s="1"/>
  <c r="M101"/>
  <c r="N101" s="1"/>
  <c r="O101" s="1"/>
  <c r="P101" s="1"/>
  <c r="K100"/>
  <c r="L100" s="1"/>
  <c r="I100"/>
  <c r="J100" s="1"/>
  <c r="K99" i="10"/>
  <c r="L99" s="1"/>
  <c r="I99"/>
  <c r="J99" s="1"/>
  <c r="G100"/>
  <c r="H100" s="1"/>
  <c r="E100"/>
  <c r="F100" s="1"/>
  <c r="D100"/>
  <c r="M100"/>
  <c r="N100" s="1"/>
  <c r="O100" s="1"/>
  <c r="P100" s="1"/>
  <c r="I98" i="9"/>
  <c r="J98" s="1"/>
  <c r="K98"/>
  <c r="D100"/>
  <c r="M100"/>
  <c r="N100" s="1"/>
  <c r="O100" s="1"/>
  <c r="P100" s="1"/>
  <c r="H99"/>
  <c r="L98"/>
  <c r="G100"/>
  <c r="E100"/>
  <c r="F100" s="1"/>
  <c r="K101" i="11" l="1"/>
  <c r="L101" s="1"/>
  <c r="I101"/>
  <c r="J101" s="1"/>
  <c r="G102"/>
  <c r="H102" s="1"/>
  <c r="E102"/>
  <c r="F102" s="1"/>
  <c r="D102"/>
  <c r="M102"/>
  <c r="N102" s="1"/>
  <c r="O102" s="1"/>
  <c r="P102" s="1"/>
  <c r="D101" i="10"/>
  <c r="G101"/>
  <c r="H101" s="1"/>
  <c r="E101"/>
  <c r="F101" s="1"/>
  <c r="M101"/>
  <c r="N101" s="1"/>
  <c r="O101" s="1"/>
  <c r="P101" s="1"/>
  <c r="K100"/>
  <c r="L100" s="1"/>
  <c r="I100"/>
  <c r="J100" s="1"/>
  <c r="D101" i="9"/>
  <c r="M101"/>
  <c r="N101" s="1"/>
  <c r="O101" s="1"/>
  <c r="P101" s="1"/>
  <c r="I99"/>
  <c r="J99" s="1"/>
  <c r="K99"/>
  <c r="L99" s="1"/>
  <c r="E101"/>
  <c r="F101" s="1"/>
  <c r="G101"/>
  <c r="H100"/>
  <c r="D103" i="11" l="1"/>
  <c r="G103"/>
  <c r="H103" s="1"/>
  <c r="E103"/>
  <c r="F103" s="1"/>
  <c r="M103"/>
  <c r="N103" s="1"/>
  <c r="O103" s="1"/>
  <c r="P103" s="1"/>
  <c r="K102"/>
  <c r="L102" s="1"/>
  <c r="I102"/>
  <c r="J102" s="1"/>
  <c r="K101" i="10"/>
  <c r="L101" s="1"/>
  <c r="I101"/>
  <c r="J101" s="1"/>
  <c r="G102"/>
  <c r="H102" s="1"/>
  <c r="E102"/>
  <c r="F102" s="1"/>
  <c r="D102"/>
  <c r="M102"/>
  <c r="N102" s="1"/>
  <c r="O102" s="1"/>
  <c r="P102" s="1"/>
  <c r="I100" i="9"/>
  <c r="J100" s="1"/>
  <c r="K100"/>
  <c r="D102"/>
  <c r="M102"/>
  <c r="N102" s="1"/>
  <c r="O102" s="1"/>
  <c r="P102" s="1"/>
  <c r="H101"/>
  <c r="L100"/>
  <c r="G102"/>
  <c r="E102"/>
  <c r="F102" s="1"/>
  <c r="K103" i="11" l="1"/>
  <c r="L103" s="1"/>
  <c r="I103"/>
  <c r="J103" s="1"/>
  <c r="G104"/>
  <c r="H104" s="1"/>
  <c r="E104"/>
  <c r="F104" s="1"/>
  <c r="D104"/>
  <c r="M104"/>
  <c r="N104" s="1"/>
  <c r="O104" s="1"/>
  <c r="P104" s="1"/>
  <c r="D103" i="10"/>
  <c r="G103"/>
  <c r="H103" s="1"/>
  <c r="E103"/>
  <c r="F103" s="1"/>
  <c r="M103"/>
  <c r="N103" s="1"/>
  <c r="O103" s="1"/>
  <c r="P103" s="1"/>
  <c r="K102"/>
  <c r="L102" s="1"/>
  <c r="I102"/>
  <c r="J102" s="1"/>
  <c r="D103" i="9"/>
  <c r="M103"/>
  <c r="N103" s="1"/>
  <c r="O103" s="1"/>
  <c r="P103" s="1"/>
  <c r="I101"/>
  <c r="J101" s="1"/>
  <c r="K101"/>
  <c r="L101" s="1"/>
  <c r="E103"/>
  <c r="F103" s="1"/>
  <c r="G103"/>
  <c r="H102"/>
  <c r="D105" i="11" l="1"/>
  <c r="G105"/>
  <c r="H105" s="1"/>
  <c r="E105"/>
  <c r="F105" s="1"/>
  <c r="M105"/>
  <c r="N105" s="1"/>
  <c r="O105" s="1"/>
  <c r="P105" s="1"/>
  <c r="K104"/>
  <c r="L104" s="1"/>
  <c r="I104"/>
  <c r="J104" s="1"/>
  <c r="K103" i="10"/>
  <c r="L103" s="1"/>
  <c r="I103"/>
  <c r="J103" s="1"/>
  <c r="G104"/>
  <c r="H104" s="1"/>
  <c r="E104"/>
  <c r="F104" s="1"/>
  <c r="D104"/>
  <c r="M104"/>
  <c r="N104" s="1"/>
  <c r="O104" s="1"/>
  <c r="P104" s="1"/>
  <c r="I102" i="9"/>
  <c r="J102" s="1"/>
  <c r="K102"/>
  <c r="L102" s="1"/>
  <c r="D104"/>
  <c r="M104"/>
  <c r="N104" s="1"/>
  <c r="O104" s="1"/>
  <c r="P104" s="1"/>
  <c r="H103"/>
  <c r="G104"/>
  <c r="E104"/>
  <c r="F104" s="1"/>
  <c r="K105" i="11" l="1"/>
  <c r="L105" s="1"/>
  <c r="I105"/>
  <c r="J105" s="1"/>
  <c r="G106"/>
  <c r="H106" s="1"/>
  <c r="E106"/>
  <c r="F106" s="1"/>
  <c r="D106"/>
  <c r="M106"/>
  <c r="N106" s="1"/>
  <c r="O106" s="1"/>
  <c r="P106" s="1"/>
  <c r="D105" i="10"/>
  <c r="G105"/>
  <c r="H105" s="1"/>
  <c r="E105"/>
  <c r="F105" s="1"/>
  <c r="M105"/>
  <c r="N105" s="1"/>
  <c r="O105" s="1"/>
  <c r="P105" s="1"/>
  <c r="K104"/>
  <c r="L104" s="1"/>
  <c r="I104"/>
  <c r="J104" s="1"/>
  <c r="D105" i="9"/>
  <c r="M105"/>
  <c r="N105" s="1"/>
  <c r="O105" s="1"/>
  <c r="P105" s="1"/>
  <c r="I103"/>
  <c r="J103" s="1"/>
  <c r="K103"/>
  <c r="L103" s="1"/>
  <c r="E105"/>
  <c r="F105" s="1"/>
  <c r="G105"/>
  <c r="H104"/>
  <c r="K106" i="11" l="1"/>
  <c r="L106" s="1"/>
  <c r="I106"/>
  <c r="J106" s="1"/>
  <c r="K105" i="10"/>
  <c r="L105" s="1"/>
  <c r="I105"/>
  <c r="J105" s="1"/>
  <c r="G106"/>
  <c r="H106" s="1"/>
  <c r="E106"/>
  <c r="F106" s="1"/>
  <c r="D106"/>
  <c r="M106"/>
  <c r="N106" s="1"/>
  <c r="O106" s="1"/>
  <c r="P106" s="1"/>
  <c r="I104" i="9"/>
  <c r="J104" s="1"/>
  <c r="K104"/>
  <c r="L104" s="1"/>
  <c r="D106"/>
  <c r="M106"/>
  <c r="N106" s="1"/>
  <c r="O106" s="1"/>
  <c r="P106" s="1"/>
  <c r="H105"/>
  <c r="G106"/>
  <c r="E106"/>
  <c r="F106" s="1"/>
  <c r="K106" i="10" l="1"/>
  <c r="L106" s="1"/>
  <c r="I106"/>
  <c r="J106" s="1"/>
  <c r="I105" i="9"/>
  <c r="J105" s="1"/>
  <c r="K105"/>
  <c r="L105" s="1"/>
  <c r="H106"/>
  <c r="I106" l="1"/>
  <c r="J106" s="1"/>
  <c r="K106"/>
  <c r="L106" s="1"/>
  <c r="A19" i="18"/>
</calcChain>
</file>

<file path=xl/sharedStrings.xml><?xml version="1.0" encoding="utf-8"?>
<sst xmlns="http://schemas.openxmlformats.org/spreadsheetml/2006/main" count="475" uniqueCount="104">
  <si>
    <t>日</t>
    <rPh sb="0" eb="1">
      <t>ニチ</t>
    </rPh>
    <phoneticPr fontId="1"/>
  </si>
  <si>
    <t>秒</t>
    <rPh sb="0" eb="1">
      <t>ビョウ</t>
    </rPh>
    <phoneticPr fontId="1"/>
  </si>
  <si>
    <t>割合(%)</t>
    <rPh sb="0" eb="2">
      <t>ワリアイ</t>
    </rPh>
    <phoneticPr fontId="1"/>
  </si>
  <si>
    <t>計算条件</t>
    <rPh sb="0" eb="2">
      <t>ケイサン</t>
    </rPh>
    <rPh sb="2" eb="4">
      <t>ジョウケン</t>
    </rPh>
    <phoneticPr fontId="1"/>
  </si>
  <si>
    <t>年</t>
    <rPh sb="0" eb="1">
      <t>ネン</t>
    </rPh>
    <phoneticPr fontId="1"/>
  </si>
  <si>
    <t>発熱量</t>
    <rPh sb="0" eb="2">
      <t>ハツネツ</t>
    </rPh>
    <rPh sb="2" eb="3">
      <t>リョウ</t>
    </rPh>
    <phoneticPr fontId="1"/>
  </si>
  <si>
    <t>電気(MW)</t>
    <rPh sb="0" eb="2">
      <t>デンキ</t>
    </rPh>
    <phoneticPr fontId="1"/>
  </si>
  <si>
    <t>熱(MW)</t>
    <rPh sb="0" eb="1">
      <t>ネツ</t>
    </rPh>
    <phoneticPr fontId="1"/>
  </si>
  <si>
    <t>経過時間</t>
    <rPh sb="0" eb="2">
      <t>ケイカ</t>
    </rPh>
    <rPh sb="2" eb="4">
      <t>ジカン</t>
    </rPh>
    <phoneticPr fontId="1"/>
  </si>
  <si>
    <t>崩壊熱割合</t>
    <rPh sb="0" eb="2">
      <t>ホウカイ</t>
    </rPh>
    <rPh sb="2" eb="3">
      <t>ネツ</t>
    </rPh>
    <rPh sb="3" eb="5">
      <t>ワリアイ</t>
    </rPh>
    <phoneticPr fontId="1"/>
  </si>
  <si>
    <t>時</t>
    <rPh sb="0" eb="1">
      <t>ジ</t>
    </rPh>
    <phoneticPr fontId="1"/>
  </si>
  <si>
    <t>瞬時</t>
    <rPh sb="0" eb="2">
      <t>シュンジ</t>
    </rPh>
    <phoneticPr fontId="1"/>
  </si>
  <si>
    <t>燃料棒本数</t>
    <rPh sb="0" eb="2">
      <t>ネンリョウ</t>
    </rPh>
    <rPh sb="2" eb="3">
      <t>ボウ</t>
    </rPh>
    <rPh sb="3" eb="5">
      <t>ホンスウ</t>
    </rPh>
    <phoneticPr fontId="1"/>
  </si>
  <si>
    <t>崩壊熱比</t>
    <rPh sb="0" eb="2">
      <t>ホウカイ</t>
    </rPh>
    <rPh sb="2" eb="3">
      <t>ネツ</t>
    </rPh>
    <rPh sb="3" eb="4">
      <t>ヒ</t>
    </rPh>
    <phoneticPr fontId="1"/>
  </si>
  <si>
    <t>MW</t>
    <phoneticPr fontId="1"/>
  </si>
  <si>
    <t>熱流束</t>
    <rPh sb="0" eb="3">
      <t>ネツリュウソク</t>
    </rPh>
    <phoneticPr fontId="1"/>
  </si>
  <si>
    <t>kW/m2</t>
    <phoneticPr fontId="1"/>
  </si>
  <si>
    <t>水量</t>
    <rPh sb="0" eb="2">
      <t>スイリョウ</t>
    </rPh>
    <phoneticPr fontId="1"/>
  </si>
  <si>
    <t>kg/s</t>
    <phoneticPr fontId="1"/>
  </si>
  <si>
    <t>ton/h</t>
    <phoneticPr fontId="1"/>
  </si>
  <si>
    <t>原子炉発熱量</t>
    <rPh sb="0" eb="3">
      <t>ゲンシロ</t>
    </rPh>
    <rPh sb="3" eb="5">
      <t>ハツネツ</t>
    </rPh>
    <rPh sb="5" eb="6">
      <t>リョウ</t>
    </rPh>
    <phoneticPr fontId="1"/>
  </si>
  <si>
    <t>燃料棒発熱量</t>
    <rPh sb="0" eb="2">
      <t>ネンリョウ</t>
    </rPh>
    <rPh sb="2" eb="3">
      <t>ボウ</t>
    </rPh>
    <rPh sb="3" eb="5">
      <t>ハツネツ</t>
    </rPh>
    <rPh sb="5" eb="6">
      <t>リョウ</t>
    </rPh>
    <phoneticPr fontId="1"/>
  </si>
  <si>
    <t>W</t>
    <phoneticPr fontId="1"/>
  </si>
  <si>
    <t>燃料棒表面積</t>
    <rPh sb="0" eb="2">
      <t>ネンリョウ</t>
    </rPh>
    <rPh sb="2" eb="3">
      <t>ボウ</t>
    </rPh>
    <rPh sb="3" eb="6">
      <t>ヒョウメンセキ</t>
    </rPh>
    <phoneticPr fontId="1"/>
  </si>
  <si>
    <t>蒸発潜熱</t>
    <rPh sb="0" eb="2">
      <t>ジョウハツ</t>
    </rPh>
    <rPh sb="2" eb="4">
      <t>センネツ</t>
    </rPh>
    <phoneticPr fontId="1"/>
  </si>
  <si>
    <t>water 3atm, MJ/kg</t>
    <phoneticPr fontId="1"/>
  </si>
  <si>
    <t>積分</t>
    <rPh sb="0" eb="2">
      <t>セキブン</t>
    </rPh>
    <phoneticPr fontId="1"/>
  </si>
  <si>
    <t>燃料棒使用時間</t>
    <rPh sb="0" eb="2">
      <t>ネンリョウ</t>
    </rPh>
    <rPh sb="2" eb="3">
      <t>ボウ</t>
    </rPh>
    <rPh sb="3" eb="5">
      <t>シヨウ</t>
    </rPh>
    <rPh sb="5" eb="7">
      <t>ジカン</t>
    </rPh>
    <phoneticPr fontId="1"/>
  </si>
  <si>
    <t>GJ</t>
    <phoneticPr fontId="1"/>
  </si>
  <si>
    <t>kg</t>
    <phoneticPr fontId="1"/>
  </si>
  <si>
    <t>ton</t>
    <phoneticPr fontId="1"/>
  </si>
  <si>
    <t>積算</t>
    <rPh sb="0" eb="2">
      <t>セキサン</t>
    </rPh>
    <phoneticPr fontId="1"/>
  </si>
  <si>
    <t>停止からの経過時間</t>
    <rPh sb="0" eb="2">
      <t>テイシ</t>
    </rPh>
    <rPh sb="5" eb="7">
      <t>ケイカ</t>
    </rPh>
    <rPh sb="7" eb="9">
      <t>ジカン</t>
    </rPh>
    <phoneticPr fontId="1"/>
  </si>
  <si>
    <t>地震からの経過時間</t>
    <rPh sb="0" eb="2">
      <t>ジシン</t>
    </rPh>
    <rPh sb="5" eb="7">
      <t>ケイカ</t>
    </rPh>
    <rPh sb="7" eb="9">
      <t>ジカン</t>
    </rPh>
    <phoneticPr fontId="1"/>
  </si>
  <si>
    <t>燃料棒一本</t>
    <rPh sb="0" eb="2">
      <t>ネンリョウ</t>
    </rPh>
    <rPh sb="2" eb="3">
      <t>ボウ</t>
    </rPh>
    <rPh sb="3" eb="5">
      <t>イッポン</t>
    </rPh>
    <phoneticPr fontId="1"/>
  </si>
  <si>
    <t>プール内</t>
    <rPh sb="3" eb="4">
      <t>ナイ</t>
    </rPh>
    <phoneticPr fontId="1"/>
  </si>
  <si>
    <t>崩壊熱割合</t>
    <rPh sb="0" eb="3">
      <t>ホウカイネツ</t>
    </rPh>
    <rPh sb="3" eb="5">
      <t>ワリアイ</t>
    </rPh>
    <phoneticPr fontId="1"/>
  </si>
  <si>
    <t>燃料棒使用時間　ts</t>
    <rPh sb="0" eb="2">
      <t>ネンリョウ</t>
    </rPh>
    <rPh sb="2" eb="3">
      <t>ボウ</t>
    </rPh>
    <rPh sb="3" eb="5">
      <t>シヨウ</t>
    </rPh>
    <rPh sb="5" eb="7">
      <t>ジカン</t>
    </rPh>
    <phoneticPr fontId="1"/>
  </si>
  <si>
    <t>日時</t>
    <rPh sb="0" eb="2">
      <t>ニチジ</t>
    </rPh>
    <phoneticPr fontId="1"/>
  </si>
  <si>
    <t>割合</t>
    <rPh sb="0" eb="2">
      <t>ワリアイ</t>
    </rPh>
    <phoneticPr fontId="1"/>
  </si>
  <si>
    <t>kW</t>
    <phoneticPr fontId="1"/>
  </si>
  <si>
    <t>水量，kg/s</t>
    <rPh sb="0" eb="1">
      <t>ミズ</t>
    </rPh>
    <rPh sb="1" eb="2">
      <t>リョウ</t>
    </rPh>
    <phoneticPr fontId="1"/>
  </si>
  <si>
    <t>水量，ton/h</t>
    <rPh sb="0" eb="2">
      <t>スイリョウ</t>
    </rPh>
    <phoneticPr fontId="1"/>
  </si>
  <si>
    <t>MJ</t>
    <phoneticPr fontId="1"/>
  </si>
  <si>
    <t>発熱量，GJ</t>
    <rPh sb="0" eb="2">
      <t>ハツネツ</t>
    </rPh>
    <rPh sb="2" eb="3">
      <t>リョウ</t>
    </rPh>
    <phoneticPr fontId="1"/>
  </si>
  <si>
    <t>水量，kg</t>
    <rPh sb="0" eb="1">
      <t>ミズ</t>
    </rPh>
    <rPh sb="1" eb="2">
      <t>リョウ</t>
    </rPh>
    <phoneticPr fontId="1"/>
  </si>
  <si>
    <t>水量，ton</t>
    <rPh sb="0" eb="2">
      <t>スイリョウ</t>
    </rPh>
    <phoneticPr fontId="1"/>
  </si>
  <si>
    <t>燃料プール内の本数</t>
    <rPh sb="0" eb="2">
      <t>ネンリョウ</t>
    </rPh>
    <rPh sb="5" eb="6">
      <t>ナイ</t>
    </rPh>
    <rPh sb="7" eb="9">
      <t>ホンスウ</t>
    </rPh>
    <phoneticPr fontId="1"/>
  </si>
  <si>
    <t>体</t>
    <rPh sb="0" eb="1">
      <t>タイ</t>
    </rPh>
    <phoneticPr fontId="1"/>
  </si>
  <si>
    <t>本</t>
    <rPh sb="0" eb="1">
      <t>ホン</t>
    </rPh>
    <phoneticPr fontId="1"/>
  </si>
  <si>
    <t>水の蒸発潜熱</t>
    <rPh sb="0" eb="1">
      <t>ミズ</t>
    </rPh>
    <rPh sb="2" eb="4">
      <t>ジョウハツ</t>
    </rPh>
    <rPh sb="4" eb="6">
      <t>センネツ</t>
    </rPh>
    <phoneticPr fontId="1"/>
  </si>
  <si>
    <t>1atm, kJ/kg</t>
    <phoneticPr fontId="1"/>
  </si>
  <si>
    <t>1本の発熱量</t>
    <rPh sb="1" eb="2">
      <t>ポン</t>
    </rPh>
    <rPh sb="3" eb="5">
      <t>ハツネツ</t>
    </rPh>
    <rPh sb="5" eb="6">
      <t>リョウ</t>
    </rPh>
    <phoneticPr fontId="1"/>
  </si>
  <si>
    <t>最新停止日</t>
    <rPh sb="0" eb="2">
      <t>サイシン</t>
    </rPh>
    <rPh sb="2" eb="4">
      <t>テイシ</t>
    </rPh>
    <rPh sb="4" eb="5">
      <t>ビ</t>
    </rPh>
    <phoneticPr fontId="1"/>
  </si>
  <si>
    <t>原子炉停止日</t>
    <rPh sb="0" eb="3">
      <t>ゲンシロ</t>
    </rPh>
    <rPh sb="3" eb="5">
      <t>テイシ</t>
    </rPh>
    <rPh sb="5" eb="6">
      <t>ビ</t>
    </rPh>
    <phoneticPr fontId="1"/>
  </si>
  <si>
    <t>発熱量，MW</t>
    <rPh sb="0" eb="2">
      <t>ハツネツ</t>
    </rPh>
    <rPh sb="2" eb="3">
      <t>リョウ</t>
    </rPh>
    <phoneticPr fontId="1"/>
  </si>
  <si>
    <t>原子炉炉心基礎データ　2001/5/21現在</t>
    <rPh sb="0" eb="3">
      <t>ゲンシロ</t>
    </rPh>
    <rPh sb="3" eb="5">
      <t>ロシン</t>
    </rPh>
    <rPh sb="5" eb="7">
      <t>キソ</t>
    </rPh>
    <rPh sb="20" eb="22">
      <t>ゲンザイ</t>
    </rPh>
    <phoneticPr fontId="1"/>
  </si>
  <si>
    <t>震災発生日時</t>
    <rPh sb="0" eb="2">
      <t>シンサイ</t>
    </rPh>
    <rPh sb="2" eb="4">
      <t>ハッセイ</t>
    </rPh>
    <rPh sb="4" eb="6">
      <t>ニチジ</t>
    </rPh>
    <phoneticPr fontId="1"/>
  </si>
  <si>
    <t>1atm, MJ/ｋｇ</t>
    <phoneticPr fontId="1"/>
  </si>
  <si>
    <t>原子炉</t>
    <rPh sb="0" eb="3">
      <t>ゲンシロ</t>
    </rPh>
    <phoneticPr fontId="1"/>
  </si>
  <si>
    <t>日付</t>
    <rPh sb="0" eb="2">
      <t>ヒヅケ</t>
    </rPh>
    <phoneticPr fontId="1"/>
  </si>
  <si>
    <t>熱出力</t>
  </si>
  <si>
    <t>燃料棒総本数</t>
  </si>
  <si>
    <t>燃料棒一本の</t>
  </si>
  <si>
    <t>燃料棒</t>
  </si>
  <si>
    <t>燃料棒の</t>
  </si>
  <si>
    <t>熱流束</t>
  </si>
  <si>
    <t>燃料棒使用時間</t>
    <phoneticPr fontId="1"/>
  </si>
  <si>
    <t>崩壊熱積分</t>
    <rPh sb="0" eb="2">
      <t>ホウカイ</t>
    </rPh>
    <rPh sb="2" eb="3">
      <t>ネツ</t>
    </rPh>
    <rPh sb="3" eb="5">
      <t>セキブン</t>
    </rPh>
    <phoneticPr fontId="1"/>
  </si>
  <si>
    <t>MW</t>
  </si>
  <si>
    <t>本</t>
  </si>
  <si>
    <t>発熱量</t>
  </si>
  <si>
    <t>平均直径</t>
  </si>
  <si>
    <t>表面積</t>
  </si>
  <si>
    <t>MW/m2</t>
  </si>
  <si>
    <t>ts，年</t>
  </si>
  <si>
    <t>W</t>
    <phoneticPr fontId="1"/>
  </si>
  <si>
    <t>割合(-)</t>
    <rPh sb="0" eb="2">
      <t>ワリアイ</t>
    </rPh>
    <phoneticPr fontId="1"/>
  </si>
  <si>
    <t>mm</t>
  </si>
  <si>
    <t>m2</t>
  </si>
  <si>
    <t>1号</t>
    <rPh sb="1" eb="2">
      <t>ゴウ</t>
    </rPh>
    <phoneticPr fontId="1"/>
  </si>
  <si>
    <t>1号機原子炉</t>
    <rPh sb="3" eb="6">
      <t>ゲンシロ</t>
    </rPh>
    <phoneticPr fontId="1"/>
  </si>
  <si>
    <t>2号</t>
    <rPh sb="1" eb="2">
      <t>ゴウ</t>
    </rPh>
    <phoneticPr fontId="1"/>
  </si>
  <si>
    <t>2号機原子炉</t>
    <phoneticPr fontId="1"/>
  </si>
  <si>
    <t>3号</t>
    <rPh sb="1" eb="2">
      <t>ゴウ</t>
    </rPh>
    <phoneticPr fontId="1"/>
  </si>
  <si>
    <t>3号機原子炉</t>
    <phoneticPr fontId="1"/>
  </si>
  <si>
    <t>4号機原子炉</t>
    <phoneticPr fontId="1"/>
  </si>
  <si>
    <t>プール</t>
    <phoneticPr fontId="1"/>
  </si>
  <si>
    <t>使用停止日</t>
    <rPh sb="0" eb="2">
      <t>シヨウ</t>
    </rPh>
    <rPh sb="2" eb="4">
      <t>テイシ</t>
    </rPh>
    <rPh sb="4" eb="5">
      <t>ビ</t>
    </rPh>
    <phoneticPr fontId="1"/>
  </si>
  <si>
    <t>停止から震災まで</t>
    <rPh sb="0" eb="2">
      <t>テイシ</t>
    </rPh>
    <rPh sb="4" eb="6">
      <t>シンサイ</t>
    </rPh>
    <phoneticPr fontId="1"/>
  </si>
  <si>
    <t>燃料数</t>
    <rPh sb="0" eb="2">
      <t>ネンリョウ</t>
    </rPh>
    <rPh sb="2" eb="3">
      <t>スウ</t>
    </rPh>
    <phoneticPr fontId="1"/>
  </si>
  <si>
    <t>集合体</t>
    <rPh sb="0" eb="3">
      <t>シュウゴウタイ</t>
    </rPh>
    <phoneticPr fontId="1"/>
  </si>
  <si>
    <t>棒</t>
    <rPh sb="0" eb="1">
      <t>ボウ</t>
    </rPh>
    <phoneticPr fontId="1"/>
  </si>
  <si>
    <t>水量，ton/day</t>
    <rPh sb="0" eb="2">
      <t>スイリョウ</t>
    </rPh>
    <phoneticPr fontId="1"/>
  </si>
  <si>
    <t>1号機プール</t>
    <phoneticPr fontId="1"/>
  </si>
  <si>
    <t>2号機プール</t>
    <phoneticPr fontId="1"/>
  </si>
  <si>
    <t>3号機プール</t>
    <phoneticPr fontId="1"/>
  </si>
  <si>
    <t>4号機プール(既存)</t>
    <rPh sb="7" eb="9">
      <t>キゾン</t>
    </rPh>
    <phoneticPr fontId="1"/>
  </si>
  <si>
    <t>4号機プール(2010/11/30以降)</t>
    <rPh sb="17" eb="19">
      <t>イコウ</t>
    </rPh>
    <phoneticPr fontId="1"/>
  </si>
  <si>
    <t>合計</t>
    <rPh sb="0" eb="2">
      <t>ゴウケイ</t>
    </rPh>
    <phoneticPr fontId="1"/>
  </si>
  <si>
    <t>2010/11/30以前</t>
    <rPh sb="10" eb="12">
      <t>イゼン</t>
    </rPh>
    <phoneticPr fontId="1"/>
  </si>
  <si>
    <t>2010/11/30以降</t>
    <rPh sb="10" eb="12">
      <t>イコウ</t>
    </rPh>
    <phoneticPr fontId="1"/>
  </si>
  <si>
    <t>4号</t>
    <rPh sb="1" eb="2">
      <t>ゴウ</t>
    </rPh>
    <phoneticPr fontId="1"/>
  </si>
  <si>
    <t>-</t>
    <phoneticPr fontId="1"/>
  </si>
</sst>
</file>

<file path=xl/styles.xml><?xml version="1.0" encoding="utf-8"?>
<styleSheet xmlns="http://schemas.openxmlformats.org/spreadsheetml/2006/main">
  <numFmts count="9">
    <numFmt numFmtId="176" formatCode="0.0E+00"/>
    <numFmt numFmtId="177" formatCode="0.00_ "/>
    <numFmt numFmtId="178" formatCode="0.000000_ "/>
    <numFmt numFmtId="179" formatCode="0.0000_ "/>
    <numFmt numFmtId="180" formatCode="0.000_ "/>
    <numFmt numFmtId="181" formatCode="0.00.E+00"/>
    <numFmt numFmtId="182" formatCode="0.0_ "/>
    <numFmt numFmtId="183" formatCode="0.00000_);[Red]\(0.00000\)"/>
    <numFmt numFmtId="184" formatCode="0.000E+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5" borderId="1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5" borderId="8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2" borderId="8" xfId="0" applyNumberFormat="1" applyFill="1" applyBorder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1" xfId="0" applyNumberFormat="1" applyFill="1" applyBorder="1">
      <alignment vertical="center"/>
    </xf>
    <xf numFmtId="179" fontId="0" fillId="5" borderId="6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179" fontId="0" fillId="5" borderId="9" xfId="0" applyNumberFormat="1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180" fontId="0" fillId="7" borderId="1" xfId="0" applyNumberFormat="1" applyFill="1" applyBorder="1">
      <alignment vertical="center"/>
    </xf>
    <xf numFmtId="180" fontId="0" fillId="7" borderId="8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8" borderId="1" xfId="0" applyFill="1" applyBorder="1">
      <alignment vertical="center"/>
    </xf>
    <xf numFmtId="0" fontId="3" fillId="8" borderId="1" xfId="0" applyFont="1" applyFill="1" applyBorder="1">
      <alignment vertical="center"/>
    </xf>
    <xf numFmtId="56" fontId="0" fillId="3" borderId="1" xfId="0" applyNumberFormat="1" applyFill="1" applyBorder="1">
      <alignment vertical="center"/>
    </xf>
    <xf numFmtId="0" fontId="0" fillId="4" borderId="1" xfId="0" applyNumberFormat="1" applyFill="1" applyBorder="1">
      <alignment vertical="center"/>
    </xf>
    <xf numFmtId="181" fontId="0" fillId="6" borderId="1" xfId="0" applyNumberFormat="1" applyFill="1" applyBorder="1">
      <alignment vertical="center"/>
    </xf>
    <xf numFmtId="177" fontId="0" fillId="9" borderId="1" xfId="0" applyNumberFormat="1" applyFill="1" applyBorder="1">
      <alignment vertical="center"/>
    </xf>
    <xf numFmtId="182" fontId="3" fillId="8" borderId="1" xfId="0" applyNumberFormat="1" applyFont="1" applyFill="1" applyBorder="1">
      <alignment vertical="center"/>
    </xf>
    <xf numFmtId="181" fontId="0" fillId="0" borderId="0" xfId="0" applyNumberFormat="1">
      <alignment vertical="center"/>
    </xf>
    <xf numFmtId="181" fontId="0" fillId="4" borderId="1" xfId="0" applyNumberFormat="1" applyFill="1" applyBorder="1">
      <alignment vertical="center"/>
    </xf>
    <xf numFmtId="11" fontId="0" fillId="0" borderId="0" xfId="0" applyNumberFormat="1">
      <alignment vertical="center"/>
    </xf>
    <xf numFmtId="183" fontId="0" fillId="5" borderId="1" xfId="0" applyNumberFormat="1" applyFill="1" applyBorder="1">
      <alignment vertical="center"/>
    </xf>
    <xf numFmtId="14" fontId="0" fillId="0" borderId="0" xfId="0" applyNumberFormat="1">
      <alignment vertical="center"/>
    </xf>
    <xf numFmtId="0" fontId="0" fillId="6" borderId="1" xfId="0" applyNumberFormat="1" applyFill="1" applyBorder="1">
      <alignment vertical="center"/>
    </xf>
    <xf numFmtId="0" fontId="0" fillId="6" borderId="8" xfId="0" applyNumberFormat="1" applyFill="1" applyBorder="1">
      <alignment vertical="center"/>
    </xf>
    <xf numFmtId="178" fontId="0" fillId="6" borderId="1" xfId="0" applyNumberFormat="1" applyFill="1" applyBorder="1">
      <alignment vertical="center"/>
    </xf>
    <xf numFmtId="178" fontId="0" fillId="6" borderId="8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178" fontId="0" fillId="3" borderId="1" xfId="0" applyNumberFormat="1" applyFill="1" applyBorder="1">
      <alignment vertical="center"/>
    </xf>
    <xf numFmtId="184" fontId="0" fillId="3" borderId="1" xfId="0" applyNumberFormat="1" applyFill="1" applyBorder="1">
      <alignment vertical="center"/>
    </xf>
    <xf numFmtId="0" fontId="0" fillId="8" borderId="1" xfId="0" applyNumberFormat="1" applyFill="1" applyBorder="1">
      <alignment vertical="center"/>
    </xf>
    <xf numFmtId="178" fontId="0" fillId="8" borderId="1" xfId="0" applyNumberFormat="1" applyFill="1" applyBorder="1">
      <alignment vertical="center"/>
    </xf>
    <xf numFmtId="183" fontId="0" fillId="8" borderId="1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2" fontId="0" fillId="0" borderId="0" xfId="0" applyNumberFormat="1">
      <alignment vertical="center"/>
    </xf>
    <xf numFmtId="180" fontId="0" fillId="6" borderId="1" xfId="0" applyNumberFormat="1" applyFill="1" applyBorder="1">
      <alignment vertical="center"/>
    </xf>
    <xf numFmtId="180" fontId="0" fillId="5" borderId="1" xfId="0" applyNumberFormat="1" applyFill="1" applyBorder="1">
      <alignment vertical="center"/>
    </xf>
    <xf numFmtId="180" fontId="0" fillId="5" borderId="6" xfId="0" applyNumberFormat="1" applyFill="1" applyBorder="1">
      <alignment vertical="center"/>
    </xf>
    <xf numFmtId="22" fontId="0" fillId="10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0" fillId="5" borderId="6" xfId="0" applyFill="1" applyBorder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22" fontId="4" fillId="10" borderId="5" xfId="0" applyNumberFormat="1" applyFont="1" applyFill="1" applyBorder="1">
      <alignment vertical="center"/>
    </xf>
    <xf numFmtId="22" fontId="4" fillId="10" borderId="1" xfId="0" applyNumberFormat="1" applyFont="1" applyFill="1" applyBorder="1">
      <alignment vertical="center"/>
    </xf>
    <xf numFmtId="22" fontId="4" fillId="10" borderId="5" xfId="0" applyNumberFormat="1" applyFon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4"/>
  <sheetViews>
    <sheetView tabSelected="1" topLeftCell="A16" workbookViewId="0">
      <selection activeCell="H24" sqref="H24"/>
    </sheetView>
  </sheetViews>
  <sheetFormatPr defaultRowHeight="13.5"/>
  <cols>
    <col min="2" max="2" width="28.125" bestFit="1" customWidth="1"/>
    <col min="3" max="3" width="11.625" bestFit="1" customWidth="1"/>
    <col min="4" max="5" width="13" bestFit="1" customWidth="1"/>
    <col min="7" max="7" width="15.125" bestFit="1" customWidth="1"/>
    <col min="8" max="8" width="12.25" bestFit="1" customWidth="1"/>
    <col min="9" max="9" width="15.125" bestFit="1" customWidth="1"/>
    <col min="10" max="10" width="12.25" customWidth="1"/>
    <col min="11" max="11" width="13.75" customWidth="1"/>
    <col min="23" max="24" width="9" customWidth="1"/>
    <col min="25" max="25" width="17.25" customWidth="1"/>
    <col min="27" max="27" width="16.125" customWidth="1"/>
    <col min="30" max="30" width="9" customWidth="1"/>
    <col min="32" max="32" width="11.25" customWidth="1"/>
    <col min="33" max="33" width="11.625" customWidth="1"/>
  </cols>
  <sheetData>
    <row r="1" spans="1:34">
      <c r="A1" t="s">
        <v>56</v>
      </c>
    </row>
    <row r="3" spans="1:34">
      <c r="B3" t="s">
        <v>57</v>
      </c>
      <c r="G3" t="s">
        <v>24</v>
      </c>
      <c r="H3" t="s">
        <v>58</v>
      </c>
    </row>
    <row r="4" spans="1:34">
      <c r="B4" s="59">
        <v>40613.615277777775</v>
      </c>
      <c r="H4">
        <v>2.2599999999999998</v>
      </c>
      <c r="Y4" t="s">
        <v>59</v>
      </c>
    </row>
    <row r="5" spans="1:34" ht="14.25" thickBot="1"/>
    <row r="6" spans="1:34">
      <c r="Y6" s="89" t="s">
        <v>60</v>
      </c>
      <c r="Z6" s="91" t="s">
        <v>11</v>
      </c>
      <c r="AA6" s="91"/>
      <c r="AB6" s="91"/>
      <c r="AC6" s="91"/>
      <c r="AD6" s="91"/>
      <c r="AE6" s="91"/>
      <c r="AF6" s="92" t="s">
        <v>26</v>
      </c>
      <c r="AG6" s="92"/>
      <c r="AH6" s="93"/>
    </row>
    <row r="7" spans="1:34">
      <c r="C7" t="s">
        <v>61</v>
      </c>
      <c r="D7" t="s">
        <v>62</v>
      </c>
      <c r="E7" t="s">
        <v>63</v>
      </c>
      <c r="F7" t="s">
        <v>64</v>
      </c>
      <c r="G7" t="s">
        <v>65</v>
      </c>
      <c r="H7" t="s">
        <v>66</v>
      </c>
      <c r="I7" t="s">
        <v>67</v>
      </c>
      <c r="Y7" s="90"/>
      <c r="Z7" s="18" t="s">
        <v>13</v>
      </c>
      <c r="AA7" s="57" t="s">
        <v>20</v>
      </c>
      <c r="AB7" s="57" t="s">
        <v>21</v>
      </c>
      <c r="AC7" s="57" t="s">
        <v>15</v>
      </c>
      <c r="AD7" s="94" t="s">
        <v>17</v>
      </c>
      <c r="AE7" s="94"/>
      <c r="AF7" s="25" t="s">
        <v>68</v>
      </c>
      <c r="AG7" s="53" t="s">
        <v>20</v>
      </c>
      <c r="AH7" s="54" t="s">
        <v>17</v>
      </c>
    </row>
    <row r="8" spans="1:34">
      <c r="C8" t="s">
        <v>69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Y8" s="90"/>
      <c r="Z8" s="18" t="s">
        <v>2</v>
      </c>
      <c r="AA8" s="57" t="s">
        <v>14</v>
      </c>
      <c r="AB8" s="57" t="s">
        <v>76</v>
      </c>
      <c r="AC8" s="57" t="s">
        <v>16</v>
      </c>
      <c r="AD8" s="57" t="s">
        <v>18</v>
      </c>
      <c r="AE8" s="57" t="s">
        <v>19</v>
      </c>
      <c r="AF8" s="25" t="s">
        <v>77</v>
      </c>
      <c r="AG8" s="53" t="s">
        <v>28</v>
      </c>
      <c r="AH8" s="54" t="s">
        <v>30</v>
      </c>
    </row>
    <row r="9" spans="1:34">
      <c r="E9" t="s">
        <v>69</v>
      </c>
      <c r="F9" t="s">
        <v>78</v>
      </c>
      <c r="G9" t="s">
        <v>79</v>
      </c>
      <c r="X9" t="s">
        <v>80</v>
      </c>
      <c r="Y9" s="59">
        <v>40623</v>
      </c>
      <c r="Z9" s="60">
        <f>0.066*(((Y9-基礎データ!$B$4)*24*3600)^-0.2-(((Y9-基礎データ!$B$4)*24*3600)+基礎データ!$I$10*365*24*3600)^-0.2)*100</f>
        <v>0.24788735111526536</v>
      </c>
      <c r="AA9" s="12">
        <f>Z9*基礎データ!$C$10/100</f>
        <v>3.420845445390662</v>
      </c>
      <c r="AB9" s="12">
        <f>Z9*基礎データ!$E$10*1000000/100</f>
        <v>122.20846409982582</v>
      </c>
      <c r="AC9" s="12">
        <f>Z9*基礎データ!$H$10*1000/100</f>
        <v>0.90478883157071843</v>
      </c>
      <c r="AD9" s="12">
        <f>AA9/基礎データ!$H$4</f>
        <v>1.5136484271640098</v>
      </c>
      <c r="AE9" s="12">
        <f>AD9/1000*3600</f>
        <v>5.4491343377904355</v>
      </c>
      <c r="AF9" s="27">
        <f>0.066/0.8*((基礎データ!$I$10*365*24*3600)^0.8+((Y9-基礎データ!$B$4)*24*3600)^0.8-(((Y9-基礎データ!$B$4)*24*3600)+基礎データ!$I$10*365*24*3600)^0.8)</f>
        <v>2888.0590544875354</v>
      </c>
      <c r="AG9" s="61">
        <f>AF9*基礎データ!$C$10/1000</f>
        <v>3985.5214951927987</v>
      </c>
      <c r="AH9" s="62">
        <f>AG9/基礎データ!$H$4</f>
        <v>1763.5050863684951</v>
      </c>
    </row>
    <row r="10" spans="1:34">
      <c r="B10" t="s">
        <v>81</v>
      </c>
      <c r="C10">
        <v>1380</v>
      </c>
      <c r="D10">
        <v>27984</v>
      </c>
      <c r="E10">
        <v>4.9299999999999997E-2</v>
      </c>
      <c r="F10">
        <v>11.6</v>
      </c>
      <c r="G10">
        <v>0.13500000000000001</v>
      </c>
      <c r="H10">
        <v>0.36499999999999999</v>
      </c>
      <c r="I10">
        <v>1.74</v>
      </c>
      <c r="X10" t="s">
        <v>82</v>
      </c>
      <c r="Y10" s="63">
        <v>40685</v>
      </c>
      <c r="Z10" s="60">
        <f>0.066*(((Y10-基礎データ!$B$4)*24*3600)^-0.2-(((Y10-基礎データ!$B$4)*24*3600)+基礎データ!$I$11*365*24*3600)^-0.2)*100</f>
        <v>0.10861542156246645</v>
      </c>
      <c r="AA10" s="12">
        <f>Z10*基礎データ!$C$11/100</f>
        <v>2.5861331874023263</v>
      </c>
      <c r="AB10" s="12">
        <f>Z10*基礎データ!$E$11*1000000/100</f>
        <v>65.495099202167268</v>
      </c>
      <c r="AC10" s="12">
        <f>Z10*基礎データ!$H$11*1000/100</f>
        <v>0.5115786355592169</v>
      </c>
      <c r="AD10" s="12">
        <f>AA10/基礎データ!$H$4</f>
        <v>1.1443067200895249</v>
      </c>
      <c r="AE10" s="12">
        <f>AD10/1000*3600</f>
        <v>4.1195041923222897</v>
      </c>
      <c r="AF10" s="27">
        <f>0.066/0.8*((基礎データ!$I$11*365*24*3600)^0.8+((Y10-基礎データ!$B$4)*24*3600)^0.8-(((Y10-基礎データ!$B$4)*24*3600)+基礎データ!$I$11*365*24*3600)^0.8)</f>
        <v>11051.160141130113</v>
      </c>
      <c r="AG10" s="61">
        <f>AF10*基礎データ!$C$11/1000</f>
        <v>26312.812296030796</v>
      </c>
      <c r="AH10" s="62">
        <f>AG10/基礎データ!$H$4</f>
        <v>11642.837299128672</v>
      </c>
    </row>
    <row r="11" spans="1:34">
      <c r="B11" t="s">
        <v>83</v>
      </c>
      <c r="C11">
        <v>2381</v>
      </c>
      <c r="D11">
        <v>39456</v>
      </c>
      <c r="E11">
        <v>6.0299999999999999E-2</v>
      </c>
      <c r="F11">
        <v>11</v>
      </c>
      <c r="G11">
        <v>0.128</v>
      </c>
      <c r="H11">
        <v>0.47099999999999997</v>
      </c>
      <c r="I11">
        <v>1.86</v>
      </c>
      <c r="X11" t="s">
        <v>84</v>
      </c>
      <c r="Y11" s="63">
        <v>40613.625</v>
      </c>
      <c r="Z11" s="60">
        <f>0.066*(((Y11-基礎データ!$B$4)*24*3600)^-0.2-(((Y11-基礎データ!$B$4)*24*3600)+基礎データ!$I$12*365*24*3600)^-0.2)*100</f>
        <v>1.5305960044807687</v>
      </c>
      <c r="AA11" s="12">
        <f>Z11*基礎データ!$C$12/100</f>
        <v>36.4434908666871</v>
      </c>
      <c r="AB11" s="12">
        <f>Z11*基礎データ!$E$12*1000000/100</f>
        <v>909.17402666157659</v>
      </c>
      <c r="AC11" s="12">
        <f>Z11*基礎データ!$H$12*1000/100</f>
        <v>6.9335999002978825</v>
      </c>
      <c r="AD11" s="12">
        <f>AA11/基礎データ!$H$4</f>
        <v>16.125438436587213</v>
      </c>
      <c r="AE11" s="12">
        <f>AD11/1000*3600</f>
        <v>58.051578371713966</v>
      </c>
      <c r="AF11" s="27">
        <f>0.066/0.8*((基礎データ!$I$12*365*24*3600)^0.8+((Y11-基礎データ!$B$4)*24*3600)^0.8-(((Y11-基礎データ!$B$4)*24*3600)+基礎データ!$I$12*365*24*3600)^0.8)</f>
        <v>16.462021567597404</v>
      </c>
      <c r="AG11" s="61">
        <f>AF11*基礎データ!$C$12/1000</f>
        <v>39.196073352449417</v>
      </c>
      <c r="AH11" s="62">
        <f>AG11/基礎データ!$H$4</f>
        <v>17.343395288694435</v>
      </c>
    </row>
    <row r="12" spans="1:34">
      <c r="B12" t="s">
        <v>85</v>
      </c>
      <c r="C12">
        <v>2381</v>
      </c>
      <c r="D12">
        <v>40104</v>
      </c>
      <c r="E12">
        <v>5.9400000000000001E-2</v>
      </c>
      <c r="F12">
        <v>11.3</v>
      </c>
      <c r="G12">
        <v>0.13100000000000001</v>
      </c>
      <c r="H12">
        <v>0.45300000000000001</v>
      </c>
      <c r="I12">
        <v>1.78</v>
      </c>
    </row>
    <row r="13" spans="1:34">
      <c r="B13" t="s">
        <v>86</v>
      </c>
      <c r="C13">
        <v>2381</v>
      </c>
      <c r="D13">
        <v>39456</v>
      </c>
      <c r="E13">
        <v>6.0299999999999999E-2</v>
      </c>
      <c r="F13">
        <v>11</v>
      </c>
      <c r="G13">
        <v>0.128</v>
      </c>
      <c r="H13">
        <v>0.47099999999999997</v>
      </c>
      <c r="I13">
        <v>2.31</v>
      </c>
    </row>
    <row r="16" spans="1:34">
      <c r="C16" t="s">
        <v>88</v>
      </c>
      <c r="D16" t="s">
        <v>89</v>
      </c>
      <c r="E16" t="s">
        <v>63</v>
      </c>
      <c r="F16" t="s">
        <v>90</v>
      </c>
      <c r="H16" t="s">
        <v>67</v>
      </c>
    </row>
    <row r="17" spans="2:11">
      <c r="E17" t="s">
        <v>71</v>
      </c>
      <c r="F17" t="s">
        <v>91</v>
      </c>
      <c r="G17" t="s">
        <v>92</v>
      </c>
      <c r="H17" t="s">
        <v>75</v>
      </c>
    </row>
    <row r="18" spans="2:11">
      <c r="E18" t="s">
        <v>69</v>
      </c>
      <c r="F18" t="s">
        <v>48</v>
      </c>
      <c r="G18" t="s">
        <v>49</v>
      </c>
    </row>
    <row r="19" spans="2:11">
      <c r="B19" t="s">
        <v>94</v>
      </c>
      <c r="C19" s="42">
        <v>39539</v>
      </c>
      <c r="D19">
        <f>($B$4-C19)*24*3600</f>
        <v>92846759.999999776</v>
      </c>
      <c r="E19">
        <v>4.9299999999999997E-2</v>
      </c>
      <c r="F19">
        <v>292</v>
      </c>
      <c r="G19">
        <v>21024</v>
      </c>
      <c r="H19">
        <v>3.84</v>
      </c>
    </row>
    <row r="20" spans="2:11">
      <c r="B20" t="s">
        <v>95</v>
      </c>
      <c r="C20" s="42">
        <v>39539</v>
      </c>
      <c r="D20">
        <f>($B$4-C20)*24*3600</f>
        <v>92846759.999999776</v>
      </c>
      <c r="E20">
        <v>6.0299999999999999E-2</v>
      </c>
      <c r="F20">
        <v>587</v>
      </c>
      <c r="G20">
        <v>42264</v>
      </c>
      <c r="H20">
        <v>3.78</v>
      </c>
    </row>
    <row r="21" spans="2:11">
      <c r="B21" t="s">
        <v>96</v>
      </c>
      <c r="C21" s="42">
        <v>39539</v>
      </c>
      <c r="D21">
        <f>($B$4-C21)*24*3600</f>
        <v>92846759.999999776</v>
      </c>
      <c r="E21">
        <v>5.9400000000000001E-2</v>
      </c>
      <c r="F21">
        <v>514</v>
      </c>
      <c r="G21">
        <v>38036</v>
      </c>
      <c r="H21">
        <v>3.86</v>
      </c>
    </row>
    <row r="22" spans="2:11">
      <c r="B22" t="s">
        <v>97</v>
      </c>
      <c r="C22" s="42">
        <v>39539</v>
      </c>
      <c r="D22">
        <f>($B$4-C22)*24*3600</f>
        <v>92846759.999999776</v>
      </c>
      <c r="E22">
        <v>6.0299999999999999E-2</v>
      </c>
      <c r="F22">
        <v>783</v>
      </c>
      <c r="G22">
        <v>56376</v>
      </c>
      <c r="H22">
        <v>1.7</v>
      </c>
    </row>
    <row r="23" spans="2:11">
      <c r="B23" t="s">
        <v>98</v>
      </c>
      <c r="C23" s="42">
        <v>40512</v>
      </c>
      <c r="D23">
        <f>($B$4-C23)*24*3600</f>
        <v>8779559.9999997765</v>
      </c>
      <c r="E23">
        <v>6.0299999999999999E-2</v>
      </c>
      <c r="F23">
        <v>584</v>
      </c>
      <c r="G23">
        <v>39456</v>
      </c>
      <c r="H23">
        <v>0.7</v>
      </c>
    </row>
    <row r="28" spans="2:11">
      <c r="B28" t="s">
        <v>59</v>
      </c>
    </row>
    <row r="29" spans="2:11" ht="14.25" thickBot="1"/>
    <row r="30" spans="2:11">
      <c r="B30" s="70" t="s">
        <v>60</v>
      </c>
      <c r="C30" s="58" t="s">
        <v>11</v>
      </c>
      <c r="D30" s="58"/>
      <c r="E30" s="58"/>
      <c r="F30" s="58"/>
      <c r="G30" s="58"/>
      <c r="H30" s="58"/>
      <c r="I30" s="55" t="s">
        <v>26</v>
      </c>
      <c r="J30" s="55"/>
      <c r="K30" s="56"/>
    </row>
    <row r="31" spans="2:11">
      <c r="B31" s="71"/>
      <c r="C31" s="18" t="s">
        <v>13</v>
      </c>
      <c r="D31" s="57" t="s">
        <v>20</v>
      </c>
      <c r="E31" s="57" t="s">
        <v>21</v>
      </c>
      <c r="F31" s="57" t="s">
        <v>15</v>
      </c>
      <c r="G31" s="57" t="s">
        <v>17</v>
      </c>
      <c r="H31" s="57"/>
      <c r="I31" s="25" t="s">
        <v>68</v>
      </c>
      <c r="J31" s="53" t="s">
        <v>20</v>
      </c>
      <c r="K31" s="54" t="s">
        <v>17</v>
      </c>
    </row>
    <row r="32" spans="2:11">
      <c r="B32" s="71"/>
      <c r="C32" s="18" t="s">
        <v>2</v>
      </c>
      <c r="D32" s="57" t="s">
        <v>14</v>
      </c>
      <c r="E32" s="57" t="s">
        <v>76</v>
      </c>
      <c r="F32" s="57" t="s">
        <v>16</v>
      </c>
      <c r="G32" s="57" t="s">
        <v>18</v>
      </c>
      <c r="H32" s="57" t="s">
        <v>19</v>
      </c>
      <c r="I32" s="25" t="s">
        <v>77</v>
      </c>
      <c r="J32" s="53" t="s">
        <v>28</v>
      </c>
      <c r="K32" s="54" t="s">
        <v>30</v>
      </c>
    </row>
    <row r="33" spans="1:11">
      <c r="A33" t="s">
        <v>80</v>
      </c>
      <c r="B33" s="72">
        <v>40685</v>
      </c>
      <c r="C33" s="60">
        <f>0.066*(((B33-基礎データ!$B$4)*24*3600)^-0.2-(((B33-基礎データ!$B$4)*24*3600)+基礎データ!$I$10*365*24*3600)^-0.2)*100</f>
        <v>0.10642723113139349</v>
      </c>
      <c r="D33" s="12">
        <f>C33*基礎データ!$C$10/100</f>
        <v>1.4686957896132302</v>
      </c>
      <c r="E33" s="12">
        <f>C33*基礎データ!$E$10*1000000/100</f>
        <v>52.468624947776988</v>
      </c>
      <c r="F33" s="12">
        <f>C33*基礎データ!$H$10*1000/100</f>
        <v>0.38845939362958626</v>
      </c>
      <c r="G33" s="12">
        <f>D33/基礎データ!$H$4</f>
        <v>0.64986539363417273</v>
      </c>
      <c r="H33" s="12">
        <f>G33/1000*3600</f>
        <v>2.3395154170830215</v>
      </c>
      <c r="I33" s="27">
        <f>0.066/0.8*((基礎データ!$I$10*365*24*3600)^0.8+((B33-基礎データ!$B$4)*24*3600)^0.8-(((B33-基礎データ!$B$4)*24*3600)+基礎データ!$I$10*365*24*3600)^0.8)</f>
        <v>10907.639026320896</v>
      </c>
      <c r="J33" s="61">
        <f>I33*基礎データ!$C$10/1000</f>
        <v>15052.541856322836</v>
      </c>
      <c r="K33" s="62">
        <f>J33/基礎データ!$H$4</f>
        <v>6660.4167505853266</v>
      </c>
    </row>
    <row r="34" spans="1:11">
      <c r="A34" t="s">
        <v>82</v>
      </c>
      <c r="B34" s="72">
        <v>40685</v>
      </c>
      <c r="C34" s="60">
        <f>0.066*(((B34-基礎データ!$B$4)*24*3600)^-0.2-(((B34-基礎データ!$B$4)*24*3600)+基礎データ!$I$11*365*24*3600)^-0.2)*100</f>
        <v>0.10861542156246645</v>
      </c>
      <c r="D34" s="12">
        <f>C34*基礎データ!$C$11/100</f>
        <v>2.5861331874023263</v>
      </c>
      <c r="E34" s="12">
        <f>C34*基礎データ!$E$11*1000000/100</f>
        <v>65.495099202167268</v>
      </c>
      <c r="F34" s="12">
        <f>C34*基礎データ!$H$11*1000/100</f>
        <v>0.5115786355592169</v>
      </c>
      <c r="G34" s="12">
        <f>D34/基礎データ!$H$4</f>
        <v>1.1443067200895249</v>
      </c>
      <c r="H34" s="12">
        <f>G34/1000*3600</f>
        <v>4.1195041923222897</v>
      </c>
      <c r="I34" s="27">
        <f>0.066/0.8*((基礎データ!$I$11*365*24*3600)^0.8+((B34-基礎データ!$B$4)*24*3600)^0.8-(((B34-基礎データ!$B$4)*24*3600)+基礎データ!$I$11*365*24*3600)^0.8)</f>
        <v>11051.160141130113</v>
      </c>
      <c r="J34" s="61">
        <f>I34*基礎データ!$C$11/1000</f>
        <v>26312.812296030796</v>
      </c>
      <c r="K34" s="62">
        <f>J34/基礎データ!$H$4</f>
        <v>11642.837299128672</v>
      </c>
    </row>
    <row r="35" spans="1:11">
      <c r="A35" t="s">
        <v>84</v>
      </c>
      <c r="B35" s="72">
        <v>40690.625</v>
      </c>
      <c r="C35" s="60">
        <f>0.066*(((B35-基礎データ!$B$4)*24*3600)^-0.2-(((B35-基礎データ!$B$4)*24*3600)+基礎データ!$I$12*365*24*3600)^-0.2)*100</f>
        <v>0.10310014554317176</v>
      </c>
      <c r="D35" s="12">
        <f>C35*基礎データ!$C$12/100</f>
        <v>2.4548144653829196</v>
      </c>
      <c r="E35" s="12">
        <f>C35*基礎データ!$E$12*1000000/100</f>
        <v>61.241486452644033</v>
      </c>
      <c r="F35" s="12">
        <f>C35*基礎データ!$H$12*1000/100</f>
        <v>0.46704365931056813</v>
      </c>
      <c r="G35" s="12">
        <f>D35/基礎データ!$H$4</f>
        <v>1.0862010908773982</v>
      </c>
      <c r="H35" s="12">
        <f>G35/1000*3600</f>
        <v>3.9103239271586339</v>
      </c>
      <c r="I35" s="27">
        <f>0.066/0.8*((基礎データ!$I$12*365*24*3600)^0.8+((B35-基礎データ!$B$4)*24*3600)^0.8-(((B35-基礎データ!$B$4)*24*3600)+基礎データ!$I$12*365*24*3600)^0.8)</f>
        <v>11467.508811050187</v>
      </c>
      <c r="J35" s="61">
        <f>I35*基礎データ!$C$12/1000</f>
        <v>27304.138479110497</v>
      </c>
      <c r="K35" s="62">
        <f>J35/基礎データ!$H$4</f>
        <v>12081.47720314624</v>
      </c>
    </row>
    <row r="40" spans="1:11">
      <c r="B40" t="s">
        <v>87</v>
      </c>
    </row>
    <row r="41" spans="1:11" ht="14.25" thickBot="1"/>
    <row r="42" spans="1:11">
      <c r="B42" s="95" t="s">
        <v>60</v>
      </c>
      <c r="C42" s="98" t="s">
        <v>11</v>
      </c>
      <c r="D42" s="99"/>
      <c r="E42" s="99"/>
      <c r="F42" s="100"/>
      <c r="G42" s="101" t="s">
        <v>31</v>
      </c>
      <c r="H42" s="102"/>
      <c r="I42" s="103"/>
    </row>
    <row r="43" spans="1:11">
      <c r="B43" s="96"/>
      <c r="C43" s="29" t="s">
        <v>9</v>
      </c>
      <c r="D43" s="75" t="s">
        <v>35</v>
      </c>
      <c r="E43" s="76"/>
      <c r="F43" s="77"/>
      <c r="G43" s="26" t="s">
        <v>36</v>
      </c>
      <c r="H43" s="78" t="s">
        <v>35</v>
      </c>
      <c r="I43" s="104"/>
    </row>
    <row r="44" spans="1:11">
      <c r="B44" s="97"/>
      <c r="C44" s="29" t="s">
        <v>39</v>
      </c>
      <c r="D44" s="64" t="s">
        <v>55</v>
      </c>
      <c r="E44" s="64" t="s">
        <v>41</v>
      </c>
      <c r="F44" s="64" t="s">
        <v>93</v>
      </c>
      <c r="G44" s="26" t="s">
        <v>39</v>
      </c>
      <c r="H44" s="65" t="s">
        <v>44</v>
      </c>
      <c r="I44" s="66" t="s">
        <v>46</v>
      </c>
    </row>
    <row r="45" spans="1:11">
      <c r="A45" t="s">
        <v>80</v>
      </c>
      <c r="B45" s="72">
        <v>40690.625</v>
      </c>
      <c r="C45" s="60">
        <f>0.066*(((B45-基礎データ!$C$19)*24*3600)^-0.2-(((B45-基礎データ!$C$19)*24*3600)+基礎データ!$H$19*365*24*3600)^-0.2)*100</f>
        <v>2.4428846357163816E-2</v>
      </c>
      <c r="D45" s="12">
        <f>C45*基礎データ!$E$19*基礎データ!$G$19/100</f>
        <v>0.2532008884458149</v>
      </c>
      <c r="E45" s="12">
        <f>D45/基礎データ!$H$4</f>
        <v>0.11203579134770572</v>
      </c>
      <c r="F45" s="12">
        <f>E45/1000*3600*24</f>
        <v>9.679892372441774</v>
      </c>
      <c r="G45" s="27">
        <f>0.066/0.8*(((B45-基礎データ!$C$19)*24*3600)^0.8-((基礎データ!$B$4-基礎データ!$C$19)*24*3600)^0.8-((B45-基礎データ!$C$19)*24*3600+基礎データ!$H$19*365*24*3600)^0.8+((基礎データ!$B$4-基礎データ!$C$19)*24*3600+基礎データ!$H$19*365*24*3600)^0.8)</f>
        <v>1672.5453617757792</v>
      </c>
      <c r="H45" s="61">
        <f>G45*基礎データ!$E$19*基礎データ!$G$19/1000</f>
        <v>1733.565168718517</v>
      </c>
      <c r="I45" s="67">
        <f>H45/基礎データ!$H$4</f>
        <v>767.06423394624653</v>
      </c>
    </row>
    <row r="46" spans="1:11">
      <c r="A46" t="s">
        <v>82</v>
      </c>
      <c r="B46" s="74">
        <v>40690.625</v>
      </c>
      <c r="C46" s="60">
        <f>0.066*(((B46-基礎データ!$C$20)*24*3600)^-0.2-(((B46-基礎データ!$C$20)*24*3600)+基礎データ!$H$20*365*24*3600)^-0.2)*100</f>
        <v>2.4184811530065946E-2</v>
      </c>
      <c r="D46" s="12">
        <f>C46*基礎データ!$E$20*基礎データ!$G$20/100</f>
        <v>0.6163545653275444</v>
      </c>
      <c r="E46" s="12">
        <f>D46/基礎データ!$H$4</f>
        <v>0.27272325899448868</v>
      </c>
      <c r="F46" s="12">
        <f>E46/1000*3600*24</f>
        <v>23.563289577123818</v>
      </c>
      <c r="G46" s="27">
        <f>0.066/0.8*(((B46-基礎データ!$C$20)*24*3600)^0.8-((基礎データ!$B$4-基礎データ!$C$20)*24*3600)^0.8-((B46-基礎データ!$C$20)*24*3600+基礎データ!$H$20*365*24*3600)^0.8+((基礎データ!$B$4-基礎データ!$C$20)*24*3600+基礎データ!$H$20*365*24*3600)^0.8)</f>
        <v>1656.0063290921669</v>
      </c>
      <c r="H46" s="61">
        <f>G46*基礎データ!$E$20*基礎データ!$G$20/1000</f>
        <v>4220.3639250129063</v>
      </c>
      <c r="I46" s="67">
        <f>H46/基礎データ!$H$4</f>
        <v>1867.4176659349146</v>
      </c>
    </row>
    <row r="47" spans="1:11">
      <c r="A47" t="s">
        <v>84</v>
      </c>
      <c r="B47" s="73">
        <v>40690.625</v>
      </c>
      <c r="C47" s="60">
        <f>0.066*(((B47-基礎データ!$C$21)*24*3600)^-0.2-(((B47-基礎データ!$C$21)*24*3600)+基礎データ!$H$21*365*24*3600)^-0.2)*100</f>
        <v>2.450963364642119E-2</v>
      </c>
      <c r="D47" s="12">
        <f>C47*基礎データ!$E$21*基礎データ!$G$21/100</f>
        <v>0.5537555646729142</v>
      </c>
      <c r="E47" s="12">
        <f>D47/基礎データ!$H$4</f>
        <v>0.24502458613845762</v>
      </c>
      <c r="F47" s="12">
        <f>E47/1000*3600*24</f>
        <v>21.170124242362739</v>
      </c>
      <c r="G47" s="27">
        <f>0.066/0.8*(((B47-基礎データ!$C$21)*24*3600)^0.8-((基礎データ!$B$4-基礎データ!$C$21)*24*3600)^0.8-((B47-基礎データ!$C$21)*24*3600+基礎データ!$H$21*365*24*3600)^0.8+((基礎データ!$B$4-基礎データ!$C$21)*24*3600+基礎データ!$H$21*365*24*3600)^0.8)</f>
        <v>1678.0199939632487</v>
      </c>
      <c r="H47" s="61">
        <f>G47*基礎データ!$E$21*基礎データ!$G$21/1000</f>
        <v>3791.2150083289362</v>
      </c>
      <c r="I47" s="67">
        <f>H47/基礎データ!$H$4</f>
        <v>1677.5287647473172</v>
      </c>
    </row>
    <row r="50" spans="1:23">
      <c r="B50" s="80" t="s">
        <v>60</v>
      </c>
      <c r="C50" s="83" t="s">
        <v>99</v>
      </c>
      <c r="D50" s="84"/>
      <c r="E50" s="84"/>
      <c r="F50" s="84"/>
      <c r="G50" s="84"/>
      <c r="H50" s="84"/>
      <c r="I50" s="85"/>
      <c r="J50" s="83" t="s">
        <v>100</v>
      </c>
      <c r="K50" s="84"/>
      <c r="L50" s="84"/>
      <c r="M50" s="84"/>
      <c r="N50" s="84"/>
      <c r="O50" s="84"/>
      <c r="P50" s="85"/>
      <c r="Q50" s="83" t="s">
        <v>101</v>
      </c>
      <c r="R50" s="84"/>
      <c r="S50" s="84"/>
      <c r="T50" s="84"/>
      <c r="U50" s="84"/>
      <c r="V50" s="84"/>
      <c r="W50" s="85"/>
    </row>
    <row r="51" spans="1:23">
      <c r="B51" s="81"/>
      <c r="C51" s="75" t="s">
        <v>11</v>
      </c>
      <c r="D51" s="76"/>
      <c r="E51" s="76"/>
      <c r="F51" s="77"/>
      <c r="G51" s="86" t="s">
        <v>31</v>
      </c>
      <c r="H51" s="87"/>
      <c r="I51" s="88"/>
      <c r="J51" s="75" t="s">
        <v>11</v>
      </c>
      <c r="K51" s="76"/>
      <c r="L51" s="76"/>
      <c r="M51" s="77"/>
      <c r="N51" s="86" t="s">
        <v>31</v>
      </c>
      <c r="O51" s="87"/>
      <c r="P51" s="88"/>
      <c r="Q51" s="75" t="s">
        <v>11</v>
      </c>
      <c r="R51" s="76"/>
      <c r="S51" s="76"/>
      <c r="T51" s="77"/>
      <c r="U51" s="86" t="s">
        <v>31</v>
      </c>
      <c r="V51" s="87"/>
      <c r="W51" s="88"/>
    </row>
    <row r="52" spans="1:23">
      <c r="B52" s="81"/>
      <c r="C52" s="29" t="s">
        <v>9</v>
      </c>
      <c r="D52" s="75" t="s">
        <v>35</v>
      </c>
      <c r="E52" s="76"/>
      <c r="F52" s="77"/>
      <c r="G52" s="26" t="s">
        <v>36</v>
      </c>
      <c r="H52" s="78" t="s">
        <v>35</v>
      </c>
      <c r="I52" s="79"/>
      <c r="J52" s="29" t="s">
        <v>9</v>
      </c>
      <c r="K52" s="75" t="s">
        <v>35</v>
      </c>
      <c r="L52" s="76"/>
      <c r="M52" s="77"/>
      <c r="N52" s="26" t="s">
        <v>36</v>
      </c>
      <c r="O52" s="78" t="s">
        <v>35</v>
      </c>
      <c r="P52" s="79"/>
      <c r="Q52" s="29" t="s">
        <v>9</v>
      </c>
      <c r="R52" s="75" t="s">
        <v>35</v>
      </c>
      <c r="S52" s="76"/>
      <c r="T52" s="77"/>
      <c r="U52" s="26" t="s">
        <v>36</v>
      </c>
      <c r="V52" s="78" t="s">
        <v>35</v>
      </c>
      <c r="W52" s="79"/>
    </row>
    <row r="53" spans="1:23">
      <c r="B53" s="82"/>
      <c r="C53" s="29" t="s">
        <v>39</v>
      </c>
      <c r="D53" s="64" t="s">
        <v>55</v>
      </c>
      <c r="E53" s="64" t="s">
        <v>41</v>
      </c>
      <c r="F53" s="64" t="s">
        <v>93</v>
      </c>
      <c r="G53" s="26" t="s">
        <v>39</v>
      </c>
      <c r="H53" s="65" t="s">
        <v>44</v>
      </c>
      <c r="I53" s="65" t="s">
        <v>46</v>
      </c>
      <c r="J53" s="29" t="s">
        <v>39</v>
      </c>
      <c r="K53" s="64" t="s">
        <v>55</v>
      </c>
      <c r="L53" s="64" t="s">
        <v>41</v>
      </c>
      <c r="M53" s="64" t="s">
        <v>93</v>
      </c>
      <c r="N53" s="26" t="s">
        <v>39</v>
      </c>
      <c r="O53" s="65" t="s">
        <v>44</v>
      </c>
      <c r="P53" s="65" t="s">
        <v>46</v>
      </c>
      <c r="Q53" s="29" t="s">
        <v>39</v>
      </c>
      <c r="R53" s="64" t="s">
        <v>55</v>
      </c>
      <c r="S53" s="64" t="s">
        <v>41</v>
      </c>
      <c r="T53" s="64" t="s">
        <v>93</v>
      </c>
      <c r="U53" s="26" t="s">
        <v>39</v>
      </c>
      <c r="V53" s="65" t="s">
        <v>44</v>
      </c>
      <c r="W53" s="65" t="s">
        <v>46</v>
      </c>
    </row>
    <row r="54" spans="1:23">
      <c r="A54" t="s">
        <v>102</v>
      </c>
      <c r="B54" s="73">
        <v>40623</v>
      </c>
      <c r="C54" s="68" t="s">
        <v>103</v>
      </c>
      <c r="D54" s="69">
        <f>K54+R54</f>
        <v>1.8337728586569577</v>
      </c>
      <c r="E54" s="69">
        <f>L54+S54</f>
        <v>0.81140391975971593</v>
      </c>
      <c r="F54" s="69">
        <f>M54+T54</f>
        <v>70.105298667239452</v>
      </c>
      <c r="G54" s="69"/>
      <c r="H54" s="69">
        <f>O54+V54</f>
        <v>1522.9197498754315</v>
      </c>
      <c r="I54" s="69">
        <f>P54+W54</f>
        <v>673.85829640505824</v>
      </c>
      <c r="J54" s="60">
        <f>0.066*(((B54-基礎データ!$C$22)*24*3600)^-0.2-(((B54-基礎データ!$C$22)*24*3600)+基礎データ!$H$22*365*24*3600)^-0.2)*100</f>
        <v>1.4537332452094513E-2</v>
      </c>
      <c r="K54" s="12">
        <f>J54*基礎データ!$E$22*基礎データ!$G$22/100</f>
        <v>0.49419266255452599</v>
      </c>
      <c r="L54" s="12">
        <f>K54/基礎データ!$H$4</f>
        <v>0.21866931971439205</v>
      </c>
      <c r="M54" s="12">
        <f>L54/1000*3600*24</f>
        <v>18.893029223323474</v>
      </c>
      <c r="N54" s="27">
        <f>0.066/0.8*(((B54-基礎データ!$C$22)*24*3600)^0.8-((基礎データ!$B$4-基礎データ!$C$22)*24*3600)^0.8-((B54-基礎データ!$C$22)*24*3600+基礎データ!$H$22*365*24*3600)^0.8+((基礎データ!$B$4-基礎データ!$C$22)*24*3600+基礎データ!$H$22*365*24*3600)^0.8)</f>
        <v>118.37124326992316</v>
      </c>
      <c r="O54" s="61">
        <f>N54*基礎データ!$E$22*基礎データ!$G$22/1000</f>
        <v>402.39982179828678</v>
      </c>
      <c r="P54" s="3">
        <f>O54/基礎データ!$H$4</f>
        <v>178.05301849481717</v>
      </c>
      <c r="Q54" s="60">
        <f>0.066*(((B54-基礎データ!$C$23)*24*3600)^-0.2-(((B54-基礎データ!$C$23)*24*3600)+基礎データ!$H$23*365*24*3600)^-0.2)*100</f>
        <v>5.630388356702698E-2</v>
      </c>
      <c r="R54" s="12">
        <f>Q54*基礎データ!$E$23*基礎データ!$G$23/100</f>
        <v>1.3395801961024318</v>
      </c>
      <c r="S54" s="12">
        <f>R54/基礎データ!$H$4</f>
        <v>0.59273460004532386</v>
      </c>
      <c r="T54" s="12">
        <f>S54/1000*3600*24</f>
        <v>51.212269443915986</v>
      </c>
      <c r="U54" s="27">
        <f>0.066/0.8*(((B54-基礎データ!$C$23)*24*3600)^0.8-((基礎データ!$B$4-基礎データ!$C$23)*24*3600)^0.8-((B54-基礎データ!$C$23)*24*3600+基礎データ!$H$23*365*24*3600)^0.8+((基礎データ!$B$4-基礎データ!$C$23)*24*3600+基礎データ!$H$23*365*24*3600)^0.8)</f>
        <v>470.96563347645076</v>
      </c>
      <c r="V54" s="61">
        <f>U54*基礎データ!$E$23*基礎データ!$G$23/1000</f>
        <v>1120.5199280771446</v>
      </c>
      <c r="W54" s="3">
        <f>V54/基礎データ!$H$4</f>
        <v>495.80527791024105</v>
      </c>
    </row>
  </sheetData>
  <mergeCells count="25">
    <mergeCell ref="Y6:Y8"/>
    <mergeCell ref="Z6:AE6"/>
    <mergeCell ref="AF6:AH6"/>
    <mergeCell ref="AD7:AE7"/>
    <mergeCell ref="B42:B44"/>
    <mergeCell ref="C42:F42"/>
    <mergeCell ref="G42:I42"/>
    <mergeCell ref="D43:F43"/>
    <mergeCell ref="H43:I43"/>
    <mergeCell ref="V52:W52"/>
    <mergeCell ref="B50:B53"/>
    <mergeCell ref="C50:I50"/>
    <mergeCell ref="J50:P50"/>
    <mergeCell ref="Q50:W50"/>
    <mergeCell ref="C51:F51"/>
    <mergeCell ref="G51:I51"/>
    <mergeCell ref="J51:M51"/>
    <mergeCell ref="N51:P51"/>
    <mergeCell ref="Q51:T51"/>
    <mergeCell ref="U51:W51"/>
    <mergeCell ref="D52:F52"/>
    <mergeCell ref="H52:I52"/>
    <mergeCell ref="K52:M52"/>
    <mergeCell ref="O52:P52"/>
    <mergeCell ref="R52:T5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78"/>
  <sheetViews>
    <sheetView zoomScale="71" zoomScaleNormal="71" workbookViewId="0">
      <selection activeCell="G20" sqref="G20"/>
    </sheetView>
  </sheetViews>
  <sheetFormatPr defaultRowHeight="13.5"/>
  <cols>
    <col min="1" max="1" width="11.625" bestFit="1" customWidth="1"/>
    <col min="3" max="6" width="9.875" customWidth="1"/>
    <col min="7" max="7" width="10.875" bestFit="1" customWidth="1"/>
    <col min="8" max="8" width="10.5" bestFit="1" customWidth="1"/>
    <col min="9" max="9" width="11.25" bestFit="1" customWidth="1"/>
    <col min="10" max="10" width="11.25" customWidth="1"/>
    <col min="11" max="11" width="12.375" customWidth="1"/>
    <col min="12" max="12" width="9.125" bestFit="1" customWidth="1"/>
  </cols>
  <sheetData>
    <row r="2" spans="1:12">
      <c r="C2" s="110" t="s">
        <v>38</v>
      </c>
      <c r="D2" s="110" t="s">
        <v>33</v>
      </c>
      <c r="E2" s="110"/>
      <c r="F2" s="110"/>
      <c r="G2" s="84" t="s">
        <v>11</v>
      </c>
      <c r="H2" s="84"/>
      <c r="I2" s="85"/>
      <c r="J2" s="84" t="s">
        <v>31</v>
      </c>
      <c r="K2" s="84"/>
      <c r="L2" s="85"/>
    </row>
    <row r="3" spans="1:12">
      <c r="C3" s="110"/>
      <c r="D3" s="110"/>
      <c r="E3" s="110"/>
      <c r="F3" s="110"/>
      <c r="G3" s="112" t="s">
        <v>35</v>
      </c>
      <c r="H3" s="112"/>
      <c r="I3" s="112"/>
      <c r="J3" s="113" t="s">
        <v>35</v>
      </c>
      <c r="K3" s="114"/>
      <c r="L3" s="114"/>
    </row>
    <row r="4" spans="1:12">
      <c r="A4" t="s">
        <v>37</v>
      </c>
      <c r="C4" s="110"/>
      <c r="D4" s="2" t="s">
        <v>1</v>
      </c>
      <c r="E4" s="2" t="s">
        <v>0</v>
      </c>
      <c r="F4" s="2" t="s">
        <v>4</v>
      </c>
      <c r="G4" s="31" t="s">
        <v>55</v>
      </c>
      <c r="H4" s="31" t="s">
        <v>41</v>
      </c>
      <c r="I4" s="31" t="s">
        <v>42</v>
      </c>
      <c r="J4" s="32" t="s">
        <v>44</v>
      </c>
      <c r="K4" s="32" t="s">
        <v>45</v>
      </c>
      <c r="L4" s="32" t="s">
        <v>46</v>
      </c>
    </row>
    <row r="5" spans="1:12">
      <c r="A5" t="s">
        <v>4</v>
      </c>
      <c r="C5" s="33">
        <v>40613</v>
      </c>
      <c r="D5" s="4">
        <v>0</v>
      </c>
      <c r="E5" s="4">
        <v>0</v>
      </c>
      <c r="F5" s="48">
        <v>0</v>
      </c>
      <c r="G5" s="52">
        <f>'4号機プール既存'!K9+'4号機プール最新定点'!K9</f>
        <v>3.1942269856578149</v>
      </c>
      <c r="H5" s="52">
        <f>G5/$A$23*1000</f>
        <v>1.4158807560539959</v>
      </c>
      <c r="I5" s="52">
        <f t="shared" ref="I5:I65" si="0">H5/1000*3600</f>
        <v>5.0971707217943854</v>
      </c>
      <c r="J5" s="32">
        <f>'4号機プール既存'!P9+'4号機プール最新定点'!P9</f>
        <v>0</v>
      </c>
      <c r="K5" s="37">
        <f t="shared" ref="K5:K64" si="1">J5/$A$23*1000000</f>
        <v>0</v>
      </c>
      <c r="L5" s="32">
        <f t="shared" ref="L5:L65" si="2">K5/1000</f>
        <v>0</v>
      </c>
    </row>
    <row r="6" spans="1:12">
      <c r="A6">
        <v>3.83</v>
      </c>
      <c r="C6" s="33"/>
      <c r="D6" s="4">
        <v>86400</v>
      </c>
      <c r="E6" s="4">
        <v>1</v>
      </c>
      <c r="F6" s="48">
        <v>2.7397260273972603E-3</v>
      </c>
      <c r="G6" s="52">
        <f>'4号機プール既存'!K10+'4号機プール最新定点'!K10</f>
        <v>3.1817778407418071</v>
      </c>
      <c r="H6" s="52">
        <f t="shared" ref="H6:H69" si="3">G6/$A$23*1000</f>
        <v>1.4103625180593116</v>
      </c>
      <c r="I6" s="52">
        <f t="shared" si="0"/>
        <v>5.0773050650135216</v>
      </c>
      <c r="J6" s="32">
        <f>'4号機プール既存'!P10+'4号機プール最新定点'!P10</f>
        <v>275.44233279953505</v>
      </c>
      <c r="K6" s="37">
        <f t="shared" si="1"/>
        <v>122093.23262390737</v>
      </c>
      <c r="L6" s="32">
        <f t="shared" si="2"/>
        <v>122.09323262390737</v>
      </c>
    </row>
    <row r="7" spans="1:12">
      <c r="A7" t="s">
        <v>1</v>
      </c>
      <c r="C7" s="33"/>
      <c r="D7" s="4">
        <v>172800</v>
      </c>
      <c r="E7" s="4">
        <v>2</v>
      </c>
      <c r="F7" s="48">
        <v>5.4794520547945206E-3</v>
      </c>
      <c r="G7" s="52">
        <f>'4号機プール既存'!K11+'4号機プール最新定点'!K11</f>
        <v>3.1694764965276043</v>
      </c>
      <c r="H7" s="52">
        <f t="shared" si="3"/>
        <v>1.4049097945601081</v>
      </c>
      <c r="I7" s="52">
        <f t="shared" si="0"/>
        <v>5.0576752604163895</v>
      </c>
      <c r="J7" s="32">
        <f>'4号機プール既存'!P11+'4号機プール最新定点'!P11</f>
        <v>549.81546744093976</v>
      </c>
      <c r="K7" s="37">
        <f t="shared" si="1"/>
        <v>243712.52989403359</v>
      </c>
      <c r="L7" s="32">
        <f t="shared" si="2"/>
        <v>243.71252989403359</v>
      </c>
    </row>
    <row r="8" spans="1:12">
      <c r="A8" s="38">
        <f>A6*365*24*3600</f>
        <v>120782880.00000001</v>
      </c>
      <c r="C8" s="33"/>
      <c r="D8" s="4">
        <v>259200</v>
      </c>
      <c r="E8" s="4">
        <v>3</v>
      </c>
      <c r="F8" s="48">
        <v>8.21917808219178E-3</v>
      </c>
      <c r="G8" s="52">
        <f>'4号機プール既存'!K12+'4号機プール最新定点'!K12</f>
        <v>3.1573198123889257</v>
      </c>
      <c r="H8" s="52">
        <f t="shared" si="3"/>
        <v>1.3995211934348073</v>
      </c>
      <c r="I8" s="52">
        <f t="shared" si="0"/>
        <v>5.0382762963653063</v>
      </c>
      <c r="J8" s="32">
        <f>'4号機プール既存'!P12+'4号機プール最新定点'!P12</f>
        <v>823.13203752061725</v>
      </c>
      <c r="K8" s="37">
        <f t="shared" si="1"/>
        <v>364863.49180878425</v>
      </c>
      <c r="L8" s="32">
        <f t="shared" si="2"/>
        <v>364.86349180878426</v>
      </c>
    </row>
    <row r="9" spans="1:12">
      <c r="C9" s="33"/>
      <c r="D9" s="4">
        <v>345600</v>
      </c>
      <c r="E9" s="4">
        <v>4</v>
      </c>
      <c r="F9" s="48">
        <v>1.0958904109589041E-2</v>
      </c>
      <c r="G9" s="52">
        <f>'4号機プール既存'!K13+'4号機プール最新定点'!K13</f>
        <v>3.145304743789989</v>
      </c>
      <c r="H9" s="52">
        <f t="shared" si="3"/>
        <v>1.3941953651551371</v>
      </c>
      <c r="I9" s="52">
        <f t="shared" si="0"/>
        <v>5.0191033145584933</v>
      </c>
      <c r="J9" s="32">
        <f>'4号機プール既存'!P13+'4号機プール最新定点'!P13</f>
        <v>1095.4044094606829</v>
      </c>
      <c r="K9" s="37">
        <f t="shared" si="1"/>
        <v>485551.59993824596</v>
      </c>
      <c r="L9" s="32">
        <f t="shared" si="2"/>
        <v>485.55159993824594</v>
      </c>
    </row>
    <row r="10" spans="1:12">
      <c r="C10" s="33"/>
      <c r="D10" s="4">
        <v>432000</v>
      </c>
      <c r="E10" s="4">
        <v>5</v>
      </c>
      <c r="F10" s="48">
        <v>1.3698630136986301E-2</v>
      </c>
      <c r="G10" s="52">
        <f>'4号機プール既存'!K14+'4号機プール最新定点'!K14</f>
        <v>3.1334283384635935</v>
      </c>
      <c r="H10" s="52">
        <f t="shared" si="3"/>
        <v>1.3889310010920184</v>
      </c>
      <c r="I10" s="52">
        <f t="shared" si="0"/>
        <v>5.0001516039312657</v>
      </c>
      <c r="J10" s="32">
        <f>'4号機プール既存'!P14+'4号機プール最新定点'!P14</f>
        <v>1366.644690661326</v>
      </c>
      <c r="K10" s="37">
        <f t="shared" si="1"/>
        <v>605782.22103782173</v>
      </c>
      <c r="L10" s="32">
        <f t="shared" si="2"/>
        <v>605.78222103782173</v>
      </c>
    </row>
    <row r="11" spans="1:12">
      <c r="A11" t="s">
        <v>52</v>
      </c>
      <c r="C11" s="33"/>
      <c r="D11" s="4">
        <v>518400</v>
      </c>
      <c r="E11" s="4">
        <v>6</v>
      </c>
      <c r="F11" s="48">
        <v>1.643835616438356E-2</v>
      </c>
      <c r="G11" s="52">
        <f>'4号機プール既存'!K15+'4号機プール最新定点'!K15</f>
        <v>3.1216877327756047</v>
      </c>
      <c r="H11" s="52">
        <f t="shared" si="3"/>
        <v>1.3837268319040801</v>
      </c>
      <c r="I11" s="52">
        <f t="shared" si="0"/>
        <v>4.9814165948546885</v>
      </c>
      <c r="J11" s="32">
        <f>'4号機プール既存'!P15+'4号機プール最新定点'!P15</f>
        <v>1636.8647372928285</v>
      </c>
      <c r="K11" s="37">
        <f t="shared" si="1"/>
        <v>725560.61050214025</v>
      </c>
      <c r="L11" s="32">
        <f t="shared" si="2"/>
        <v>725.56061050214021</v>
      </c>
    </row>
    <row r="12" spans="1:12">
      <c r="A12" t="s">
        <v>40</v>
      </c>
      <c r="C12" s="33"/>
      <c r="D12" s="4">
        <v>604800</v>
      </c>
      <c r="E12" s="4">
        <v>7</v>
      </c>
      <c r="F12" s="48">
        <v>1.9178082191780823E-2</v>
      </c>
      <c r="G12" s="52">
        <f>'4号機プール既存'!K16+'4号機プール最新定点'!K16</f>
        <v>3.1100801482651126</v>
      </c>
      <c r="H12" s="52">
        <f t="shared" si="3"/>
        <v>1.3785816260040393</v>
      </c>
      <c r="I12" s="52">
        <f t="shared" si="0"/>
        <v>4.9628938536145411</v>
      </c>
      <c r="J12" s="32">
        <f>'4号機プール既存'!P16+'4号機プール最新定点'!P16</f>
        <v>1906.076161819602</v>
      </c>
      <c r="K12" s="37">
        <f t="shared" si="1"/>
        <v>844891.91570017824</v>
      </c>
      <c r="L12" s="32">
        <f t="shared" si="2"/>
        <v>844.89191570017829</v>
      </c>
    </row>
    <row r="13" spans="1:12">
      <c r="A13" s="40">
        <v>60.3</v>
      </c>
      <c r="C13" s="33"/>
      <c r="D13" s="4">
        <v>691200</v>
      </c>
      <c r="E13" s="4">
        <v>8</v>
      </c>
      <c r="F13" s="48">
        <v>2.1917808219178082E-2</v>
      </c>
      <c r="G13" s="52">
        <f>'4号機プール既存'!K17+'4号機プール最新定点'!K17</f>
        <v>3.0986028883503378</v>
      </c>
      <c r="H13" s="52">
        <f t="shared" si="3"/>
        <v>1.3734941880985538</v>
      </c>
      <c r="I13" s="52">
        <f t="shared" si="0"/>
        <v>4.9445790771547946</v>
      </c>
      <c r="J13" s="32">
        <f>'4号機プール既存'!P17+'4号機プール最新定点'!P17</f>
        <v>2174.2903401878334</v>
      </c>
      <c r="K13" s="37">
        <f t="shared" si="1"/>
        <v>963781.17916127376</v>
      </c>
      <c r="L13" s="32">
        <f t="shared" si="2"/>
        <v>963.78117916127371</v>
      </c>
    </row>
    <row r="14" spans="1:12">
      <c r="C14" s="33"/>
      <c r="D14" s="4">
        <v>777600</v>
      </c>
      <c r="E14" s="4">
        <v>9</v>
      </c>
      <c r="F14" s="48">
        <v>2.4657534246575342E-2</v>
      </c>
      <c r="G14" s="52">
        <f>'4号機プール既存'!K18+'4号機プール最新定点'!K18</f>
        <v>3.0872533351907188</v>
      </c>
      <c r="H14" s="52">
        <f t="shared" si="3"/>
        <v>1.3684633577973044</v>
      </c>
      <c r="I14" s="52">
        <f t="shared" si="0"/>
        <v>4.9264680880702958</v>
      </c>
      <c r="J14" s="32">
        <f>'4号機プール既存'!P18+'4号機プール最新定点'!P18</f>
        <v>2441.5184188092398</v>
      </c>
      <c r="K14" s="37">
        <f t="shared" si="1"/>
        <v>1082233.3416707623</v>
      </c>
      <c r="L14" s="32">
        <f t="shared" si="2"/>
        <v>1082.2333416707622</v>
      </c>
    </row>
    <row r="15" spans="1:12">
      <c r="A15" t="s">
        <v>47</v>
      </c>
      <c r="C15" s="33"/>
      <c r="D15" s="4">
        <v>864000</v>
      </c>
      <c r="E15" s="4">
        <v>10</v>
      </c>
      <c r="F15" s="48">
        <v>2.7397260273972601E-2</v>
      </c>
      <c r="G15" s="52">
        <f>'4号機プール既存'!K19+'4号機プール最新定点'!K19</f>
        <v>3.0760289466966637</v>
      </c>
      <c r="H15" s="52">
        <f t="shared" si="3"/>
        <v>1.3634880082875283</v>
      </c>
      <c r="I15" s="52">
        <f t="shared" si="0"/>
        <v>4.908556829835101</v>
      </c>
      <c r="J15" s="32">
        <f>'4号機プール既存'!P19+'4号機プール最新定点'!P19</f>
        <v>2707.771321183518</v>
      </c>
      <c r="K15" s="37">
        <f t="shared" si="1"/>
        <v>1200253.2452054601</v>
      </c>
      <c r="L15" s="32">
        <f t="shared" si="2"/>
        <v>1200.2532452054602</v>
      </c>
    </row>
    <row r="16" spans="1:12">
      <c r="A16" t="s">
        <v>48</v>
      </c>
      <c r="C16" s="33"/>
      <c r="D16" s="4">
        <v>950400</v>
      </c>
      <c r="E16" s="4">
        <v>11</v>
      </c>
      <c r="F16" s="48">
        <v>3.0136986301369864E-2</v>
      </c>
      <c r="G16" s="52">
        <f>'4号機プール既存'!K20+'4号機プール最新定点'!K20</f>
        <v>3.0649272536785275</v>
      </c>
      <c r="H16" s="52">
        <f t="shared" si="3"/>
        <v>1.3585670450702694</v>
      </c>
      <c r="I16" s="52">
        <f t="shared" si="0"/>
        <v>4.8908413622529698</v>
      </c>
      <c r="J16" s="32">
        <f>'4号機プール既存'!P20+'4号機プール最新定点'!P20</f>
        <v>2973.0597543594122</v>
      </c>
      <c r="K16" s="37">
        <f t="shared" si="1"/>
        <v>1317845.6357976119</v>
      </c>
      <c r="L16" s="32">
        <f t="shared" si="2"/>
        <v>1317.845635797612</v>
      </c>
    </row>
    <row r="17" spans="1:12">
      <c r="A17">
        <f>'4号機プール最新定点'!A17+'4号機プール既存'!A17</f>
        <v>1331</v>
      </c>
      <c r="C17" s="33"/>
      <c r="D17" s="4">
        <v>1036800</v>
      </c>
      <c r="E17" s="4">
        <v>12</v>
      </c>
      <c r="F17" s="48">
        <v>3.287671232876712E-2</v>
      </c>
      <c r="G17" s="52">
        <f>'4号機プール既存'!K21+'4号機プール最新定点'!K21</f>
        <v>3.0539458571273395</v>
      </c>
      <c r="H17" s="52">
        <f t="shared" si="3"/>
        <v>1.3536994047550264</v>
      </c>
      <c r="I17" s="52">
        <f t="shared" si="0"/>
        <v>4.8733178571180948</v>
      </c>
      <c r="J17" s="32">
        <f>'4号機プール既存'!P21+'4号機プール最新定点'!P21</f>
        <v>3237.3942150908115</v>
      </c>
      <c r="K17" s="37">
        <f t="shared" si="1"/>
        <v>1435015.1662636576</v>
      </c>
      <c r="L17" s="32">
        <f t="shared" si="2"/>
        <v>1435.0151662636576</v>
      </c>
    </row>
    <row r="18" spans="1:12">
      <c r="A18" t="s">
        <v>49</v>
      </c>
      <c r="C18" s="33"/>
      <c r="D18" s="4">
        <v>1123200</v>
      </c>
      <c r="E18" s="4">
        <v>13</v>
      </c>
      <c r="F18" s="48">
        <v>3.5616438356164383E-2</v>
      </c>
      <c r="G18" s="52">
        <f>'4号機プール既存'!K22+'4号機プール最新定点'!K22</f>
        <v>3.0430824256199593</v>
      </c>
      <c r="H18" s="52">
        <f t="shared" si="3"/>
        <v>1.3488840539095563</v>
      </c>
      <c r="I18" s="52">
        <f t="shared" si="0"/>
        <v>4.855982594074403</v>
      </c>
      <c r="J18" s="32">
        <f>'4号機プール既存'!P22+'4号機プール最新定点'!P22</f>
        <v>3500.7849957988738</v>
      </c>
      <c r="K18" s="37">
        <f t="shared" si="1"/>
        <v>1551766.3988470186</v>
      </c>
      <c r="L18" s="32">
        <f t="shared" si="2"/>
        <v>1551.7663988470185</v>
      </c>
    </row>
    <row r="19" spans="1:12">
      <c r="A19">
        <f>A17*72</f>
        <v>95832</v>
      </c>
      <c r="C19" s="33"/>
      <c r="D19" s="4">
        <v>1209600</v>
      </c>
      <c r="E19" s="4">
        <v>14</v>
      </c>
      <c r="F19" s="48">
        <v>3.8356164383561646E-2</v>
      </c>
      <c r="G19" s="52">
        <f>'4号機プール既存'!K23+'4号機プール最新定点'!K23</f>
        <v>3.0323346928419812</v>
      </c>
      <c r="H19" s="52">
        <f t="shared" si="3"/>
        <v>1.344119987961871</v>
      </c>
      <c r="I19" s="52">
        <f t="shared" si="0"/>
        <v>4.8388319566627365</v>
      </c>
      <c r="J19" s="32">
        <f>'4号機プール既存'!P23+'4号機プール最新定点'!P23</f>
        <v>3763.2421903035947</v>
      </c>
      <c r="K19" s="37">
        <f t="shared" si="1"/>
        <v>1668103.8077586857</v>
      </c>
      <c r="L19" s="32">
        <f t="shared" si="2"/>
        <v>1668.1038077586857</v>
      </c>
    </row>
    <row r="20" spans="1:12">
      <c r="C20" s="4"/>
      <c r="D20" s="4">
        <v>1296000</v>
      </c>
      <c r="E20" s="4">
        <v>15</v>
      </c>
      <c r="F20" s="48">
        <v>4.1095890410958902E-2</v>
      </c>
      <c r="G20" s="52">
        <f>'4号機プール既存'!K24+'4号機プール最新定点'!K24</f>
        <v>3.021700455222136</v>
      </c>
      <c r="H20" s="52">
        <f t="shared" si="3"/>
        <v>1.3394062301516561</v>
      </c>
      <c r="I20" s="52">
        <f t="shared" si="0"/>
        <v>4.8218624285459617</v>
      </c>
      <c r="J20" s="32">
        <f>'4号機プール既存'!P24+'4号機プール最新定点'!P24</f>
        <v>4024.7756993250937</v>
      </c>
      <c r="K20" s="37">
        <f t="shared" si="1"/>
        <v>1784031.7816157329</v>
      </c>
      <c r="L20" s="32">
        <f t="shared" si="2"/>
        <v>1784.0317816157328</v>
      </c>
    </row>
    <row r="21" spans="1:12">
      <c r="A21" t="s">
        <v>50</v>
      </c>
      <c r="C21" s="4"/>
      <c r="D21" s="4">
        <v>1382400</v>
      </c>
      <c r="E21" s="4">
        <v>16</v>
      </c>
      <c r="F21" s="48">
        <v>4.3835616438356165E-2</v>
      </c>
      <c r="G21" s="52">
        <f>'4号機プール既存'!K25+'4号機プール最新定点'!K25</f>
        <v>3.0111775696720686</v>
      </c>
      <c r="H21" s="52">
        <f t="shared" si="3"/>
        <v>1.3347418305283993</v>
      </c>
      <c r="I21" s="52">
        <f t="shared" si="0"/>
        <v>4.805070589902237</v>
      </c>
      <c r="J21" s="32">
        <f>'4号機プール既存'!P25+'4号機プール最新定点'!P25</f>
        <v>4285.3952358470033</v>
      </c>
      <c r="K21" s="37">
        <f t="shared" si="1"/>
        <v>1899554.625818707</v>
      </c>
      <c r="L21" s="32">
        <f t="shared" si="2"/>
        <v>1899.5546258187071</v>
      </c>
    </row>
    <row r="22" spans="1:12">
      <c r="A22" t="s">
        <v>51</v>
      </c>
      <c r="C22" s="4"/>
      <c r="D22" s="4">
        <v>1468800</v>
      </c>
      <c r="E22" s="4">
        <v>17</v>
      </c>
      <c r="F22" s="48">
        <v>4.6575342465753428E-2</v>
      </c>
      <c r="G22" s="52">
        <f>'4号機プール既存'!K26+'4号機プール最新定点'!K26</f>
        <v>3.000763951426193</v>
      </c>
      <c r="H22" s="52">
        <f t="shared" si="3"/>
        <v>1.3301258649938799</v>
      </c>
      <c r="I22" s="52">
        <f t="shared" si="0"/>
        <v>4.7884531139779671</v>
      </c>
      <c r="J22" s="32">
        <f>'4号機プール既存'!P26+'4号機プール最新定点'!P26</f>
        <v>4545.1103302083457</v>
      </c>
      <c r="K22" s="37">
        <f t="shared" si="1"/>
        <v>2014676.5648086639</v>
      </c>
      <c r="L22" s="32">
        <f t="shared" si="2"/>
        <v>2014.6765648086639</v>
      </c>
    </row>
    <row r="23" spans="1:12">
      <c r="A23" s="40">
        <v>2256</v>
      </c>
      <c r="C23" s="4"/>
      <c r="D23" s="4">
        <v>1555200</v>
      </c>
      <c r="E23" s="4">
        <v>18</v>
      </c>
      <c r="F23" s="48">
        <v>4.9315068493150684E-2</v>
      </c>
      <c r="G23" s="52">
        <f>'4号機プール既存'!K27+'4号機プール最新定点'!K27</f>
        <v>2.9904575719761595</v>
      </c>
      <c r="H23" s="52">
        <f t="shared" si="3"/>
        <v>1.3255574343865955</v>
      </c>
      <c r="I23" s="52">
        <f t="shared" si="0"/>
        <v>4.7720067637917438</v>
      </c>
      <c r="J23" s="32">
        <f>'4号機プール既存'!P27+'4号機プール最新定点'!P27</f>
        <v>4803.9303350784185</v>
      </c>
      <c r="K23" s="37">
        <f t="shared" si="1"/>
        <v>2129401.7442723489</v>
      </c>
      <c r="L23" s="32">
        <f t="shared" si="2"/>
        <v>2129.4017442723489</v>
      </c>
    </row>
    <row r="24" spans="1:12">
      <c r="C24" s="4"/>
      <c r="D24" s="4">
        <v>1641600</v>
      </c>
      <c r="E24" s="4">
        <v>19</v>
      </c>
      <c r="F24" s="48">
        <v>5.2054794520547946E-2</v>
      </c>
      <c r="G24" s="52">
        <f>'4号機プール既存'!K28+'4号機プール最新定点'!K28</f>
        <v>2.9802564570952139</v>
      </c>
      <c r="H24" s="52">
        <f t="shared" si="3"/>
        <v>1.3210356636060345</v>
      </c>
      <c r="I24" s="52">
        <f t="shared" si="0"/>
        <v>4.7557283889817246</v>
      </c>
      <c r="J24" s="32">
        <f>'4号機プール既存'!P28+'4号機プール最新定点'!P28</f>
        <v>5061.8644302176963</v>
      </c>
      <c r="K24" s="37">
        <f t="shared" si="1"/>
        <v>2243734.2332525249</v>
      </c>
      <c r="L24" s="32">
        <f t="shared" si="2"/>
        <v>2243.734233252525</v>
      </c>
    </row>
    <row r="25" spans="1:12">
      <c r="A25" t="s">
        <v>53</v>
      </c>
      <c r="C25" s="4"/>
      <c r="D25" s="4">
        <v>1728000</v>
      </c>
      <c r="E25" s="4">
        <v>20</v>
      </c>
      <c r="F25" s="48">
        <v>5.4794520547945202E-2</v>
      </c>
      <c r="G25" s="52">
        <f>'4号機プール既存'!K29+'4号機プール最新定点'!K29</f>
        <v>2.9701586849476809</v>
      </c>
      <c r="H25" s="52">
        <f t="shared" si="3"/>
        <v>1.3165597007746812</v>
      </c>
      <c r="I25" s="52">
        <f t="shared" si="0"/>
        <v>4.7396149227888529</v>
      </c>
      <c r="J25" s="32">
        <f>'4号機プール既存'!P29+'4号機プール最新定点'!P29</f>
        <v>5318.9216270843535</v>
      </c>
      <c r="K25" s="37">
        <f t="shared" si="1"/>
        <v>2357678.026189873</v>
      </c>
      <c r="L25" s="32">
        <f t="shared" si="2"/>
        <v>2357.678026189873</v>
      </c>
    </row>
    <row r="26" spans="1:12">
      <c r="A26" s="42">
        <v>40512</v>
      </c>
      <c r="C26" s="4"/>
      <c r="D26" s="4">
        <v>2160000</v>
      </c>
      <c r="E26" s="4">
        <v>25</v>
      </c>
      <c r="F26" s="48">
        <v>6.8493150684931503E-2</v>
      </c>
      <c r="G26" s="52">
        <f>'4号機プール既存'!K30+'4号機プール最新定点'!K30</f>
        <v>2.9211561466335474</v>
      </c>
      <c r="H26" s="52">
        <f t="shared" si="3"/>
        <v>1.2948387174794092</v>
      </c>
      <c r="I26" s="52">
        <f t="shared" si="0"/>
        <v>4.6614193829258728</v>
      </c>
      <c r="J26" s="32">
        <f>'4号機プール既存'!P30+'4号機プール最新定点'!P30</f>
        <v>6591.3583057520573</v>
      </c>
      <c r="K26" s="37">
        <f t="shared" si="1"/>
        <v>2921701.3766631461</v>
      </c>
      <c r="L26" s="32">
        <f t="shared" si="2"/>
        <v>2921.7013766631462</v>
      </c>
    </row>
    <row r="27" spans="1:12">
      <c r="C27" s="4"/>
      <c r="D27" s="4">
        <v>2592000</v>
      </c>
      <c r="E27" s="4">
        <v>30</v>
      </c>
      <c r="F27" s="48">
        <v>8.2191780821917804E-2</v>
      </c>
      <c r="G27" s="52">
        <f>'4号機プール既存'!K31+'4号機プール最新定点'!K31</f>
        <v>2.8744760646000578</v>
      </c>
      <c r="H27" s="52">
        <f t="shared" si="3"/>
        <v>1.2741471917553446</v>
      </c>
      <c r="I27" s="52">
        <f t="shared" si="0"/>
        <v>4.586929890319241</v>
      </c>
      <c r="J27" s="32">
        <f>'4号機プール既存'!P31+'4号機プール最新定点'!P31</f>
        <v>7843.1348476817393</v>
      </c>
      <c r="K27" s="37">
        <f t="shared" si="1"/>
        <v>3476566.865107154</v>
      </c>
      <c r="L27" s="32">
        <f t="shared" si="2"/>
        <v>3476.5668651071542</v>
      </c>
    </row>
    <row r="28" spans="1:12">
      <c r="A28" t="s">
        <v>54</v>
      </c>
      <c r="C28" s="4"/>
      <c r="D28" s="4">
        <v>3024000</v>
      </c>
      <c r="E28" s="4">
        <v>35</v>
      </c>
      <c r="F28" s="48">
        <v>9.5890410958904104E-2</v>
      </c>
      <c r="G28" s="52">
        <f>'4号機プール既存'!K32+'4号機プール最新定点'!K32</f>
        <v>2.8299275607617425</v>
      </c>
      <c r="H28" s="52">
        <f t="shared" si="3"/>
        <v>1.2544005145220489</v>
      </c>
      <c r="I28" s="52">
        <f t="shared" si="0"/>
        <v>4.5158418522793768</v>
      </c>
      <c r="J28" s="32">
        <f>'4号機プール既存'!P32+'4号機プール最新定点'!P32</f>
        <v>9075.2124677090869</v>
      </c>
      <c r="K28" s="37">
        <f t="shared" si="1"/>
        <v>4022700.5619277866</v>
      </c>
      <c r="L28" s="32">
        <f t="shared" si="2"/>
        <v>4022.7005619277866</v>
      </c>
    </row>
    <row r="29" spans="1:12">
      <c r="A29" s="42">
        <v>40613</v>
      </c>
      <c r="C29" s="4"/>
      <c r="D29" s="4">
        <v>3456000</v>
      </c>
      <c r="E29" s="4">
        <v>40</v>
      </c>
      <c r="F29" s="48">
        <v>0.1095890410958904</v>
      </c>
      <c r="G29" s="52">
        <f>'4号機プール既存'!K33+'4号機プール最新定点'!K33</f>
        <v>2.7873417400281268</v>
      </c>
      <c r="H29" s="52">
        <f t="shared" si="3"/>
        <v>1.2355238209344532</v>
      </c>
      <c r="I29" s="52">
        <f t="shared" si="0"/>
        <v>4.4478857553640321</v>
      </c>
      <c r="J29" s="32">
        <f>'4号機プール既存'!P33+'4号機プール最新定点'!P33</f>
        <v>10288.474796744646</v>
      </c>
      <c r="K29" s="37">
        <f t="shared" si="1"/>
        <v>4560494.1474931939</v>
      </c>
      <c r="L29" s="32">
        <f t="shared" si="2"/>
        <v>4560.4941474931939</v>
      </c>
    </row>
    <row r="30" spans="1:12">
      <c r="C30" s="4"/>
      <c r="D30" s="4">
        <v>3888000</v>
      </c>
      <c r="E30" s="4">
        <v>45</v>
      </c>
      <c r="F30" s="48">
        <v>0.12328767123287671</v>
      </c>
      <c r="G30" s="52">
        <f>'4号機プール既存'!K34+'4号機プール最新定点'!K34</f>
        <v>2.7465684829000665</v>
      </c>
      <c r="H30" s="52">
        <f t="shared" si="3"/>
        <v>1.217450568661377</v>
      </c>
      <c r="I30" s="52">
        <f t="shared" si="0"/>
        <v>4.3828220471809569</v>
      </c>
      <c r="J30" s="32">
        <f>'4号機プール既存'!P34+'4号機プール最新定点'!P34</f>
        <v>11483.736663092584</v>
      </c>
      <c r="K30" s="37">
        <f t="shared" si="1"/>
        <v>5090308.8045623153</v>
      </c>
      <c r="L30" s="32">
        <f t="shared" si="2"/>
        <v>5090.3088045623153</v>
      </c>
    </row>
    <row r="31" spans="1:12">
      <c r="A31">
        <f>A29-A26</f>
        <v>101</v>
      </c>
      <c r="C31" s="4"/>
      <c r="D31" s="4">
        <v>4320000</v>
      </c>
      <c r="E31" s="4">
        <v>50</v>
      </c>
      <c r="F31" s="48">
        <v>0.13698630136986301</v>
      </c>
      <c r="G31" s="52">
        <f>'4号機プール既存'!K35+'4号機プール最新定点'!K35</f>
        <v>2.7074737980375954</v>
      </c>
      <c r="H31" s="52">
        <f t="shared" si="3"/>
        <v>1.2001213643783666</v>
      </c>
      <c r="I31" s="52">
        <f t="shared" si="0"/>
        <v>4.32043691176212</v>
      </c>
      <c r="J31" s="32">
        <f>'4号機プール既存'!P35+'4号機プール最新定点'!P35</f>
        <v>12661.751613724296</v>
      </c>
      <c r="K31" s="37">
        <f t="shared" si="1"/>
        <v>5612478.5521827554</v>
      </c>
      <c r="L31" s="32">
        <f t="shared" si="2"/>
        <v>5612.4785521827553</v>
      </c>
    </row>
    <row r="32" spans="1:12">
      <c r="C32" s="4"/>
      <c r="D32" s="4">
        <v>4752000</v>
      </c>
      <c r="E32" s="4">
        <v>55</v>
      </c>
      <c r="F32" s="48">
        <v>0.15068493150684931</v>
      </c>
      <c r="G32" s="52">
        <f>'4号機プール既存'!K36+'4号機プール最新定点'!K36</f>
        <v>2.6699376220138755</v>
      </c>
      <c r="H32" s="52">
        <f t="shared" si="3"/>
        <v>1.1834829884813278</v>
      </c>
      <c r="I32" s="52">
        <f t="shared" si="0"/>
        <v>4.2605387585327801</v>
      </c>
      <c r="J32" s="32">
        <f>'4号機プール既存'!P36+'4号機プール最新定点'!P36</f>
        <v>13823.218392012943</v>
      </c>
      <c r="K32" s="37">
        <f t="shared" si="1"/>
        <v>6127313.1170270136</v>
      </c>
      <c r="L32" s="32">
        <f t="shared" si="2"/>
        <v>6127.3131170270135</v>
      </c>
    </row>
    <row r="33" spans="3:12">
      <c r="C33" s="4"/>
      <c r="D33" s="4">
        <v>5184000</v>
      </c>
      <c r="E33" s="4">
        <v>60</v>
      </c>
      <c r="F33" s="48">
        <v>0.16438356164383561</v>
      </c>
      <c r="G33" s="52">
        <f>'4号機プール既存'!K37+'4号機プール最新定点'!K37</f>
        <v>2.6338519790217809</v>
      </c>
      <c r="H33" s="52">
        <f t="shared" si="3"/>
        <v>1.1674875793536263</v>
      </c>
      <c r="I33" s="52">
        <f t="shared" si="0"/>
        <v>4.2029552856730543</v>
      </c>
      <c r="J33" s="32">
        <f>'4号機プール既存'!P37+'4号機プール最新定点'!P37</f>
        <v>14968.786545446899</v>
      </c>
      <c r="K33" s="37">
        <f t="shared" si="1"/>
        <v>6635100.4190810723</v>
      </c>
      <c r="L33" s="32">
        <f t="shared" si="2"/>
        <v>6635.1004190810727</v>
      </c>
    </row>
    <row r="34" spans="3:12">
      <c r="C34" s="4"/>
      <c r="D34" s="4">
        <v>5616000</v>
      </c>
      <c r="E34" s="4">
        <v>65</v>
      </c>
      <c r="F34" s="48">
        <v>0.17808219178082191</v>
      </c>
      <c r="G34" s="52">
        <f>'4号機プール既存'!K38+'4号機プール最新定点'!K38</f>
        <v>2.5991194324594558</v>
      </c>
      <c r="H34" s="52">
        <f t="shared" si="3"/>
        <v>1.1520919470121702</v>
      </c>
      <c r="I34" s="52">
        <f t="shared" si="0"/>
        <v>4.1475310092438127</v>
      </c>
      <c r="J34" s="32">
        <f>'4号機プール既存'!P38+'4号機プール最新定点'!P38</f>
        <v>16099.061303584967</v>
      </c>
      <c r="K34" s="37">
        <f t="shared" si="1"/>
        <v>7136108.7338585844</v>
      </c>
      <c r="L34" s="32">
        <f t="shared" si="2"/>
        <v>7136.1087338585849</v>
      </c>
    </row>
    <row r="35" spans="3:12">
      <c r="C35" s="4"/>
      <c r="D35" s="4">
        <v>6048000</v>
      </c>
      <c r="E35" s="4">
        <v>70</v>
      </c>
      <c r="F35" s="48">
        <v>0.19178082191780821</v>
      </c>
      <c r="G35" s="52">
        <f>'4号機プール既存'!K39+'4号機プール最新定点'!K39</f>
        <v>2.5656517748300236</v>
      </c>
      <c r="H35" s="52">
        <f t="shared" si="3"/>
        <v>1.1372569923891949</v>
      </c>
      <c r="I35" s="52">
        <f t="shared" si="0"/>
        <v>4.0941251726011014</v>
      </c>
      <c r="J35" s="32">
        <f>'4号機プール既存'!P39+'4号機プール最新定点'!P39</f>
        <v>17214.607840243312</v>
      </c>
      <c r="K35" s="37">
        <f t="shared" si="1"/>
        <v>7630588.5816681348</v>
      </c>
      <c r="L35" s="32">
        <f t="shared" si="2"/>
        <v>7630.5885816681348</v>
      </c>
    </row>
    <row r="36" spans="3:12">
      <c r="C36" s="4"/>
      <c r="D36" s="4">
        <v>6480000</v>
      </c>
      <c r="E36" s="4">
        <v>75</v>
      </c>
      <c r="F36" s="48">
        <v>0.20547945205479451</v>
      </c>
      <c r="G36" s="52">
        <f>'4号機プール既存'!K40+'4号機プール最新定点'!K40</f>
        <v>2.5333689134783923</v>
      </c>
      <c r="H36" s="52">
        <f t="shared" si="3"/>
        <v>1.1229472134212732</v>
      </c>
      <c r="I36" s="52">
        <f t="shared" si="0"/>
        <v>4.0426099683165839</v>
      </c>
      <c r="J36" s="32">
        <f>'4号機プール既存'!P40+'4号機プール最新定点'!P40</f>
        <v>18315.955013398834</v>
      </c>
      <c r="K36" s="37">
        <f t="shared" si="1"/>
        <v>8118774.3853718238</v>
      </c>
      <c r="L36" s="32">
        <f t="shared" si="2"/>
        <v>8118.7743853718239</v>
      </c>
    </row>
    <row r="37" spans="3:12">
      <c r="C37" s="4"/>
      <c r="D37" s="4">
        <v>6912000</v>
      </c>
      <c r="E37" s="4">
        <v>80</v>
      </c>
      <c r="F37" s="48">
        <v>0.21917808219178081</v>
      </c>
      <c r="G37" s="52">
        <f>'4号機プール既存'!K41+'4号機プール最新定点'!K41</f>
        <v>2.502197918235225</v>
      </c>
      <c r="H37" s="52">
        <f t="shared" si="3"/>
        <v>1.1091302829056848</v>
      </c>
      <c r="I37" s="52">
        <f t="shared" si="0"/>
        <v>3.9928690184604654</v>
      </c>
      <c r="J37" s="32">
        <f>'4号機プール既存'!P41+'4号機プール最新定点'!P41</f>
        <v>19403.598659815667</v>
      </c>
      <c r="K37" s="37">
        <f t="shared" si="1"/>
        <v>8600885.930769356</v>
      </c>
      <c r="L37" s="32">
        <f t="shared" si="2"/>
        <v>8600.8859307693565</v>
      </c>
    </row>
    <row r="38" spans="3:12">
      <c r="C38" s="4"/>
      <c r="D38" s="4">
        <v>7344000</v>
      </c>
      <c r="E38" s="4">
        <v>85</v>
      </c>
      <c r="F38" s="48">
        <v>0.23287671232876711</v>
      </c>
      <c r="G38" s="52">
        <f>'4号機プール既存'!K42+'4号機プール最新定点'!K42</f>
        <v>2.4720722036796134</v>
      </c>
      <c r="H38" s="52">
        <f t="shared" si="3"/>
        <v>1.0957766860281974</v>
      </c>
      <c r="I38" s="52">
        <f t="shared" si="0"/>
        <v>3.944796069701511</v>
      </c>
      <c r="J38" s="32">
        <f>'4号機プール既存'!P42+'4号機プール最新定点'!P42</f>
        <v>20478.004508158709</v>
      </c>
      <c r="K38" s="37">
        <f t="shared" si="1"/>
        <v>9077129.6578717697</v>
      </c>
      <c r="L38" s="32">
        <f t="shared" si="2"/>
        <v>9077.1296578717702</v>
      </c>
    </row>
    <row r="39" spans="3:12">
      <c r="C39" s="4"/>
      <c r="D39" s="4">
        <v>7776000</v>
      </c>
      <c r="E39" s="4">
        <v>90</v>
      </c>
      <c r="F39" s="48">
        <v>0.24657534246575341</v>
      </c>
      <c r="G39" s="52">
        <f>'4号機プール既存'!K43+'4号機プール最新定点'!K43</f>
        <v>2.4429308239318521</v>
      </c>
      <c r="H39" s="52">
        <f t="shared" si="3"/>
        <v>1.082859407771211</v>
      </c>
      <c r="I39" s="52">
        <f t="shared" si="0"/>
        <v>3.8982938679763595</v>
      </c>
      <c r="J39" s="32">
        <f>'4号機プール既存'!P43+'4号機プール最新定点'!P43</f>
        <v>21539.610763913439</v>
      </c>
      <c r="K39" s="37">
        <f t="shared" si="1"/>
        <v>9547699.8066992182</v>
      </c>
      <c r="L39" s="32">
        <f t="shared" si="2"/>
        <v>9547.6998066992182</v>
      </c>
    </row>
    <row r="40" spans="3:12">
      <c r="C40" s="4"/>
      <c r="D40" s="4">
        <v>8208000</v>
      </c>
      <c r="E40" s="4">
        <v>95</v>
      </c>
      <c r="F40" s="48">
        <v>0.26027397260273971</v>
      </c>
      <c r="G40" s="52">
        <f>'4号機プール既存'!K44+'4号機プール最新定点'!K44</f>
        <v>2.4147178619883554</v>
      </c>
      <c r="H40" s="52">
        <f t="shared" si="3"/>
        <v>1.070353662228881</v>
      </c>
      <c r="I40" s="52">
        <f t="shared" si="0"/>
        <v>3.8532731840239713</v>
      </c>
      <c r="J40" s="32">
        <f>'4号機プール既存'!P44+'4号機プール最新定点'!P44</f>
        <v>22588.830410648516</v>
      </c>
      <c r="K40" s="37">
        <f t="shared" si="1"/>
        <v>10012779.437344201</v>
      </c>
      <c r="L40" s="32">
        <f t="shared" si="2"/>
        <v>10012.779437344201</v>
      </c>
    </row>
    <row r="41" spans="3:12">
      <c r="C41" s="4"/>
      <c r="D41" s="4">
        <v>8640000</v>
      </c>
      <c r="E41" s="4">
        <v>100</v>
      </c>
      <c r="F41" s="48">
        <v>0.27397260273972601</v>
      </c>
      <c r="G41" s="52">
        <f>'4号機プール既存'!K45+'4号機プール最新定点'!K45</f>
        <v>2.3873818988662494</v>
      </c>
      <c r="H41" s="52">
        <f t="shared" si="3"/>
        <v>1.0582366572988693</v>
      </c>
      <c r="I41" s="52">
        <f t="shared" si="0"/>
        <v>3.8096519662759296</v>
      </c>
      <c r="J41" s="32">
        <f>'4号機プール既存'!P45+'4号機プール最新定点'!P45</f>
        <v>23626.053265167753</v>
      </c>
      <c r="K41" s="37">
        <f t="shared" si="1"/>
        <v>10472541.340943152</v>
      </c>
      <c r="L41" s="32">
        <f t="shared" si="2"/>
        <v>10472.541340943151</v>
      </c>
    </row>
    <row r="42" spans="3:12">
      <c r="C42" s="4"/>
      <c r="D42" s="4">
        <v>9504000</v>
      </c>
      <c r="E42" s="4">
        <v>110</v>
      </c>
      <c r="F42" s="48">
        <v>0.30136986301369861</v>
      </c>
      <c r="G42" s="52">
        <f>'4号機プール既存'!K46+'4号機プール最新定点'!K46</f>
        <v>2.3351550618282739</v>
      </c>
      <c r="H42" s="52">
        <f t="shared" si="3"/>
        <v>1.0350864635763626</v>
      </c>
      <c r="I42" s="52">
        <f t="shared" si="0"/>
        <v>3.7263112688749054</v>
      </c>
      <c r="J42" s="32">
        <f>'4号機プール既存'!P46+'4号機プール最新定点'!P46</f>
        <v>25665.962888868977</v>
      </c>
      <c r="K42" s="37">
        <f t="shared" si="1"/>
        <v>11376756.599675965</v>
      </c>
      <c r="L42" s="32">
        <f t="shared" si="2"/>
        <v>11376.756599675964</v>
      </c>
    </row>
    <row r="43" spans="3:12">
      <c r="C43" s="4"/>
      <c r="D43" s="4">
        <v>10368000</v>
      </c>
      <c r="E43" s="4">
        <v>120</v>
      </c>
      <c r="F43" s="48">
        <v>0.32876712328767121</v>
      </c>
      <c r="G43" s="52">
        <f>'4号機プール既存'!K47+'4号機プール最新定点'!K47</f>
        <v>2.2859126960863732</v>
      </c>
      <c r="H43" s="52">
        <f t="shared" si="3"/>
        <v>1.0132591737971512</v>
      </c>
      <c r="I43" s="52">
        <f t="shared" si="0"/>
        <v>3.6477330256697442</v>
      </c>
      <c r="J43" s="32">
        <f>'4号機プール既存'!P47+'4号機プール最新定点'!P47</f>
        <v>27662.060285087766</v>
      </c>
      <c r="K43" s="37">
        <f t="shared" si="1"/>
        <v>12261551.544808406</v>
      </c>
      <c r="L43" s="32">
        <f t="shared" si="2"/>
        <v>12261.551544808406</v>
      </c>
    </row>
    <row r="44" spans="3:12">
      <c r="C44" s="4"/>
      <c r="D44" s="4">
        <v>11232000</v>
      </c>
      <c r="E44" s="4">
        <v>130</v>
      </c>
      <c r="F44" s="48">
        <v>0.35616438356164382</v>
      </c>
      <c r="G44" s="52">
        <f>'4号機プール既存'!K48+'4号機プール最新定点'!K48</f>
        <v>2.2393648229511216</v>
      </c>
      <c r="H44" s="52">
        <f t="shared" si="3"/>
        <v>0.99262625130812132</v>
      </c>
      <c r="I44" s="52">
        <f t="shared" si="0"/>
        <v>3.573454504709237</v>
      </c>
      <c r="J44" s="32">
        <f>'4号機プール既存'!P48+'4号機プール最新定点'!P48</f>
        <v>29616.795667363789</v>
      </c>
      <c r="K44" s="37">
        <f t="shared" si="1"/>
        <v>13128012.263902389</v>
      </c>
      <c r="L44" s="32">
        <f t="shared" si="2"/>
        <v>13128.012263902388</v>
      </c>
    </row>
    <row r="45" spans="3:12">
      <c r="C45" s="4"/>
      <c r="D45" s="4">
        <v>12096000</v>
      </c>
      <c r="E45" s="4">
        <v>140</v>
      </c>
      <c r="F45" s="48">
        <v>0.38356164383561642</v>
      </c>
      <c r="G45" s="52">
        <f>'4号機プール既存'!K49+'4号機プール最新定点'!K49</f>
        <v>2.1952606528183845</v>
      </c>
      <c r="H45" s="52">
        <f t="shared" si="3"/>
        <v>0.97307653050460308</v>
      </c>
      <c r="I45" s="52">
        <f t="shared" si="0"/>
        <v>3.5030755098165711</v>
      </c>
      <c r="J45" s="32">
        <f>'4号機プール既存'!P49+'4号機プール最新定点'!P49</f>
        <v>31532.386174941686</v>
      </c>
      <c r="K45" s="37">
        <f t="shared" si="1"/>
        <v>13977121.531445784</v>
      </c>
      <c r="L45" s="32">
        <f t="shared" si="2"/>
        <v>13977.121531445784</v>
      </c>
    </row>
    <row r="46" spans="3:12">
      <c r="C46" s="4"/>
      <c r="D46" s="4">
        <v>12960000</v>
      </c>
      <c r="E46" s="4">
        <v>150</v>
      </c>
      <c r="F46" s="48">
        <v>0.41095890410958902</v>
      </c>
      <c r="G46" s="52">
        <f>'4号機プール既存'!K50+'4号機プール最新定点'!K50</f>
        <v>2.153381916368073</v>
      </c>
      <c r="H46" s="52">
        <f t="shared" si="3"/>
        <v>0.95451326080145082</v>
      </c>
      <c r="I46" s="52">
        <f t="shared" si="0"/>
        <v>3.4362477388852231</v>
      </c>
      <c r="J46" s="32">
        <f>'4号機プール既存'!P50+'4号機プール最新定点'!P50</f>
        <v>33410.846740367713</v>
      </c>
      <c r="K46" s="37">
        <f t="shared" si="1"/>
        <v>14809772.491297744</v>
      </c>
      <c r="L46" s="32">
        <f t="shared" si="2"/>
        <v>14809.772491297745</v>
      </c>
    </row>
    <row r="47" spans="3:12">
      <c r="C47" s="4"/>
      <c r="D47" s="4">
        <v>13824000</v>
      </c>
      <c r="E47" s="4">
        <v>160</v>
      </c>
      <c r="F47" s="48">
        <v>0.43835616438356162</v>
      </c>
      <c r="G47" s="52">
        <f>'4号機プール既存'!K51+'4号機プール最新定点'!K51</f>
        <v>2.1135375461017012</v>
      </c>
      <c r="H47" s="52">
        <f t="shared" si="3"/>
        <v>0.9368517491585554</v>
      </c>
      <c r="I47" s="52">
        <f t="shared" si="0"/>
        <v>3.3726662969707997</v>
      </c>
      <c r="J47" s="32">
        <f>'4号機プール既存'!P51+'4号機プール最新定点'!P51</f>
        <v>35254.01580476611</v>
      </c>
      <c r="K47" s="37">
        <f t="shared" si="1"/>
        <v>15626780.055304125</v>
      </c>
      <c r="L47" s="32">
        <f t="shared" si="2"/>
        <v>15626.780055304125</v>
      </c>
    </row>
    <row r="48" spans="3:12">
      <c r="C48" s="4"/>
      <c r="D48" s="4">
        <v>14688000</v>
      </c>
      <c r="E48" s="4">
        <v>170</v>
      </c>
      <c r="F48" s="48">
        <v>0.46575342465753422</v>
      </c>
      <c r="G48" s="52">
        <f>'4号機プール既存'!K52+'4号機プール最新定点'!K52</f>
        <v>2.0755593944115018</v>
      </c>
      <c r="H48" s="52">
        <f t="shared" si="3"/>
        <v>0.92001746206183588</v>
      </c>
      <c r="I48" s="52">
        <f t="shared" si="0"/>
        <v>3.3120628634226095</v>
      </c>
      <c r="J48" s="32">
        <f>'4号機プール既存'!P52+'4号機プール最新定点'!P52</f>
        <v>37063.576905049369</v>
      </c>
      <c r="K48" s="37">
        <f t="shared" si="1"/>
        <v>16428890.472096352</v>
      </c>
      <c r="L48" s="32">
        <f t="shared" si="2"/>
        <v>16428.890472096351</v>
      </c>
    </row>
    <row r="49" spans="3:12">
      <c r="C49" s="4"/>
      <c r="D49" s="4">
        <v>15552000</v>
      </c>
      <c r="E49" s="4">
        <v>180</v>
      </c>
      <c r="F49" s="48">
        <v>0.49315068493150682</v>
      </c>
      <c r="G49" s="52">
        <f>'4号機プール既存'!K53+'4号機プール最新定点'!K53</f>
        <v>2.0392987560090026</v>
      </c>
      <c r="H49" s="52">
        <f t="shared" si="3"/>
        <v>0.90394448404654371</v>
      </c>
      <c r="I49" s="52">
        <f t="shared" si="0"/>
        <v>3.2542001425675573</v>
      </c>
      <c r="J49" s="32">
        <f>'4号機プール既存'!P53+'4号機プール最新定点'!P53</f>
        <v>38841.076923387787</v>
      </c>
      <c r="K49" s="37">
        <f t="shared" si="1"/>
        <v>17216789.416395295</v>
      </c>
      <c r="L49" s="32">
        <f t="shared" si="2"/>
        <v>17216.789416395295</v>
      </c>
    </row>
    <row r="50" spans="3:12">
      <c r="C50" s="4"/>
      <c r="D50" s="4">
        <v>16416000</v>
      </c>
      <c r="E50" s="4">
        <v>190</v>
      </c>
      <c r="F50" s="48">
        <v>0.52054794520547942</v>
      </c>
      <c r="G50" s="52">
        <f>'4号機プール既存'!K54+'4号機プール最新定点'!K54</f>
        <v>2.0046235208309859</v>
      </c>
      <c r="H50" s="52">
        <f t="shared" si="3"/>
        <v>0.88857425568749382</v>
      </c>
      <c r="I50" s="52">
        <f t="shared" si="0"/>
        <v>3.1988673204749776</v>
      </c>
      <c r="J50" s="32">
        <f>'4号機プール既存'!P54+'4号機プール最新定点'!P54</f>
        <v>40587.941615241187</v>
      </c>
      <c r="K50" s="37">
        <f t="shared" si="1"/>
        <v>17991108.872004073</v>
      </c>
      <c r="L50" s="32">
        <f t="shared" si="2"/>
        <v>17991.108872004072</v>
      </c>
    </row>
    <row r="51" spans="3:12">
      <c r="C51" s="4"/>
      <c r="D51" s="4">
        <v>17280000</v>
      </c>
      <c r="E51" s="4">
        <v>200</v>
      </c>
      <c r="F51" s="48">
        <v>0.54794520547945202</v>
      </c>
      <c r="G51" s="52">
        <f>'4号機プール既存'!K55+'4号機プール最新定点'!K55</f>
        <v>1.9714158257242937</v>
      </c>
      <c r="H51" s="52">
        <f t="shared" si="3"/>
        <v>0.87385453267920821</v>
      </c>
      <c r="I51" s="52">
        <f t="shared" si="0"/>
        <v>3.1458763176451496</v>
      </c>
      <c r="J51" s="32">
        <f>'4号機プール既存'!P55+'4号機プール最新定点'!P55</f>
        <v>42305.488901236269</v>
      </c>
      <c r="K51" s="37">
        <f t="shared" si="1"/>
        <v>18752433.023597635</v>
      </c>
      <c r="L51" s="32">
        <f t="shared" si="2"/>
        <v>18752.433023597634</v>
      </c>
    </row>
    <row r="52" spans="3:12">
      <c r="C52" s="4"/>
      <c r="D52" s="4">
        <v>18144000</v>
      </c>
      <c r="E52" s="4">
        <v>210</v>
      </c>
      <c r="F52" s="48">
        <v>0.57534246575342463</v>
      </c>
      <c r="G52" s="52">
        <f>'4号機プール既存'!K56+'4号機プール最新定点'!K56</f>
        <v>1.9395701041186308</v>
      </c>
      <c r="H52" s="52">
        <f t="shared" si="3"/>
        <v>0.85973852132918027</v>
      </c>
      <c r="I52" s="52">
        <f t="shared" si="0"/>
        <v>3.0950586767850492</v>
      </c>
      <c r="J52" s="32">
        <f>'4号機プール既存'!P56+'4号機プール最新定点'!P56</f>
        <v>43994.940308358062</v>
      </c>
      <c r="K52" s="37">
        <f t="shared" si="1"/>
        <v>19501303.3281729</v>
      </c>
      <c r="L52" s="32">
        <f t="shared" si="2"/>
        <v>19501.3033281729</v>
      </c>
    </row>
    <row r="53" spans="3:12">
      <c r="C53" s="4"/>
      <c r="D53" s="4">
        <v>19008000</v>
      </c>
      <c r="E53" s="4">
        <v>220</v>
      </c>
      <c r="F53" s="48">
        <v>0.60273972602739723</v>
      </c>
      <c r="G53" s="52">
        <f>'4号機プール既存'!K57+'4号機プール最新定点'!K57</f>
        <v>1.9089914558033241</v>
      </c>
      <c r="H53" s="52">
        <f t="shared" si="3"/>
        <v>0.84618415594118979</v>
      </c>
      <c r="I53" s="52">
        <f t="shared" si="0"/>
        <v>3.0462629613882832</v>
      </c>
      <c r="J53" s="32">
        <f>'4号機プール既存'!P57+'4号機プール最新定点'!P57</f>
        <v>45657.430869268028</v>
      </c>
      <c r="K53" s="37">
        <f t="shared" si="1"/>
        <v>20238222.903044339</v>
      </c>
      <c r="L53" s="32">
        <f t="shared" si="2"/>
        <v>20238.222903044338</v>
      </c>
    </row>
    <row r="54" spans="3:12">
      <c r="C54" s="4"/>
      <c r="D54" s="4">
        <v>19872000</v>
      </c>
      <c r="E54" s="4">
        <v>230</v>
      </c>
      <c r="F54" s="48">
        <v>0.63013698630136983</v>
      </c>
      <c r="G54" s="52">
        <f>'4号機プール既存'!K58+'4号機プール最新定点'!K58</f>
        <v>1.8795942760829614</v>
      </c>
      <c r="H54" s="52">
        <f t="shared" si="3"/>
        <v>0.83315349117152548</v>
      </c>
      <c r="I54" s="52">
        <f t="shared" si="0"/>
        <v>2.9993525682174917</v>
      </c>
      <c r="J54" s="32">
        <f>'4号機プール既存'!P58+'4号機プール最新定点'!P58</f>
        <v>47294.017729033643</v>
      </c>
      <c r="K54" s="37">
        <f t="shared" si="1"/>
        <v>20963660.340883706</v>
      </c>
      <c r="L54" s="32">
        <f t="shared" si="2"/>
        <v>20963.660340883707</v>
      </c>
    </row>
    <row r="55" spans="3:12">
      <c r="C55" s="4"/>
      <c r="D55" s="4">
        <v>20736000</v>
      </c>
      <c r="E55" s="4">
        <v>240</v>
      </c>
      <c r="F55" s="48">
        <v>0.65753424657534243</v>
      </c>
      <c r="G55" s="52">
        <f>'4号機プール既存'!K59+'4号機プール最新定点'!K59</f>
        <v>1.8513010965679824</v>
      </c>
      <c r="H55" s="52">
        <f t="shared" si="3"/>
        <v>0.82061218819502768</v>
      </c>
      <c r="I55" s="52">
        <f t="shared" si="0"/>
        <v>2.9542038775020996</v>
      </c>
      <c r="J55" s="32">
        <f>'4号機プール既存'!P59+'4号機プール最新定点'!P59</f>
        <v>48905.687661911077</v>
      </c>
      <c r="K55" s="37">
        <f t="shared" si="1"/>
        <v>21678053.041627251</v>
      </c>
      <c r="L55" s="32">
        <f t="shared" si="2"/>
        <v>21678.053041627252</v>
      </c>
    </row>
    <row r="56" spans="3:12">
      <c r="C56" s="4"/>
      <c r="D56" s="4">
        <v>21600000</v>
      </c>
      <c r="E56" s="4">
        <v>250</v>
      </c>
      <c r="F56" s="48">
        <v>0.68493150684931503</v>
      </c>
      <c r="G56" s="52">
        <f>'4号機プール既存'!K60+'4号機プール最新定点'!K60</f>
        <v>1.8240415997678898</v>
      </c>
      <c r="H56" s="52">
        <f t="shared" si="3"/>
        <v>0.80852907791129869</v>
      </c>
      <c r="I56" s="52">
        <f t="shared" si="0"/>
        <v>2.9107046804806753</v>
      </c>
      <c r="J56" s="32">
        <f>'4号機プール既存'!P60+'4号機プール最新定点'!P60</f>
        <v>50493.363664090015</v>
      </c>
      <c r="K56" s="37">
        <f t="shared" si="1"/>
        <v>22381810.134791676</v>
      </c>
      <c r="L56" s="32">
        <f t="shared" si="2"/>
        <v>22381.810134791674</v>
      </c>
    </row>
    <row r="57" spans="3:12">
      <c r="C57" s="4"/>
      <c r="D57" s="4">
        <v>22464000</v>
      </c>
      <c r="E57" s="4">
        <v>260</v>
      </c>
      <c r="F57" s="48">
        <v>0.71232876712328763</v>
      </c>
      <c r="G57" s="52">
        <f>'4号機プール既存'!K61+'4号機プール最新定点'!K61</f>
        <v>1.7977517772888074</v>
      </c>
      <c r="H57" s="52">
        <f t="shared" si="3"/>
        <v>0.79687578780532242</v>
      </c>
      <c r="I57" s="52">
        <f t="shared" si="0"/>
        <v>2.8687528360991608</v>
      </c>
      <c r="J57" s="32">
        <f>'4号機プール既存'!P61+'4号機プール最新定点'!P61</f>
        <v>52057.910758999074</v>
      </c>
      <c r="K57" s="37">
        <f t="shared" si="1"/>
        <v>23075315.05274782</v>
      </c>
      <c r="L57" s="32">
        <f t="shared" si="2"/>
        <v>23075.315052747821</v>
      </c>
    </row>
    <row r="58" spans="3:12">
      <c r="C58" s="4"/>
      <c r="D58" s="4">
        <v>23328000</v>
      </c>
      <c r="E58" s="4">
        <v>270</v>
      </c>
      <c r="F58" s="48">
        <v>0.73972602739726023</v>
      </c>
      <c r="G58" s="52">
        <f>'4号機プール既存'!K62+'4号機プール最新定点'!K62</f>
        <v>1.7723732073641196</v>
      </c>
      <c r="H58" s="52">
        <f t="shared" si="3"/>
        <v>0.7856264217039538</v>
      </c>
      <c r="I58" s="52">
        <f t="shared" si="0"/>
        <v>2.8282551181342335</v>
      </c>
      <c r="J58" s="32">
        <f>'4号機プール既存'!P62+'4号機プール最新定点'!P62</f>
        <v>53600.141128422649</v>
      </c>
      <c r="K58" s="37">
        <f t="shared" si="1"/>
        <v>23758927.805151884</v>
      </c>
      <c r="L58" s="32">
        <f t="shared" si="2"/>
        <v>23758.927805151885</v>
      </c>
    </row>
    <row r="59" spans="3:12">
      <c r="C59" s="4"/>
      <c r="D59" s="4">
        <v>24192000</v>
      </c>
      <c r="E59" s="4">
        <v>280</v>
      </c>
      <c r="F59" s="48">
        <v>0.76712328767123283</v>
      </c>
      <c r="G59" s="52">
        <f>'4号機プール既存'!K63+'4号機プール最新定点'!K63</f>
        <v>1.7478524320845821</v>
      </c>
      <c r="H59" s="52">
        <f t="shared" si="3"/>
        <v>0.77475728372543529</v>
      </c>
      <c r="I59" s="52">
        <f t="shared" si="0"/>
        <v>2.7891262214115673</v>
      </c>
      <c r="J59" s="32">
        <f>'4号機プール既存'!P63+'4号機プール最新定点'!P63</f>
        <v>55120.818663780439</v>
      </c>
      <c r="K59" s="37">
        <f t="shared" si="1"/>
        <v>24432986.99635658</v>
      </c>
      <c r="L59" s="32">
        <f t="shared" si="2"/>
        <v>24432.98699635658</v>
      </c>
    </row>
    <row r="60" spans="3:12">
      <c r="C60" s="4"/>
      <c r="D60" s="4">
        <v>25056000</v>
      </c>
      <c r="E60" s="4">
        <v>290</v>
      </c>
      <c r="F60" s="48">
        <v>0.79452054794520544</v>
      </c>
      <c r="G60" s="52">
        <f>'4号機プール既存'!K64+'4号機プール最新定点'!K64</f>
        <v>1.7241404183485596</v>
      </c>
      <c r="H60" s="52">
        <f t="shared" si="3"/>
        <v>0.76424663933890047</v>
      </c>
      <c r="I60" s="52">
        <f t="shared" si="0"/>
        <v>2.7512879016200418</v>
      </c>
      <c r="J60" s="32">
        <f>'4号機プール既存'!P64+'4号機プール最新定点'!P64</f>
        <v>56620.663016475752</v>
      </c>
      <c r="K60" s="37">
        <f t="shared" si="1"/>
        <v>25097811.620778259</v>
      </c>
      <c r="L60" s="32">
        <f t="shared" si="2"/>
        <v>25097.811620778259</v>
      </c>
    </row>
    <row r="61" spans="3:12">
      <c r="C61" s="4"/>
      <c r="D61" s="4">
        <v>25920000</v>
      </c>
      <c r="E61" s="4">
        <v>300</v>
      </c>
      <c r="F61" s="48">
        <v>0.82191780821917804</v>
      </c>
      <c r="G61" s="52">
        <f>'4号機プール既存'!K65+'4号機プール最新定点'!K65</f>
        <v>1.7011920894522579</v>
      </c>
      <c r="H61" s="52">
        <f t="shared" si="3"/>
        <v>0.75407450773592988</v>
      </c>
      <c r="I61" s="52">
        <f t="shared" si="0"/>
        <v>2.7146682278493475</v>
      </c>
      <c r="J61" s="32">
        <f>'4号機プール既存'!P65+'4号機プール最新定点'!P65</f>
        <v>58100.353213919967</v>
      </c>
      <c r="K61" s="37">
        <f t="shared" si="1"/>
        <v>25753702.665744666</v>
      </c>
      <c r="L61" s="32">
        <f t="shared" si="2"/>
        <v>25753.702665744666</v>
      </c>
    </row>
    <row r="62" spans="3:12">
      <c r="C62" s="4"/>
      <c r="D62" s="4">
        <v>30240000</v>
      </c>
      <c r="E62" s="4">
        <v>350</v>
      </c>
      <c r="F62" s="48">
        <v>0.95890410958904104</v>
      </c>
      <c r="G62" s="52">
        <f>'4号機プール既存'!K66+'4号機プール最新定点'!K66</f>
        <v>1.59655753098746</v>
      </c>
      <c r="H62" s="52">
        <f t="shared" si="3"/>
        <v>0.70769394104054073</v>
      </c>
      <c r="I62" s="52">
        <f t="shared" si="0"/>
        <v>2.5476981877459468</v>
      </c>
      <c r="J62" s="32">
        <f>'4号機プール既存'!P66+'4号機プール最新定点'!P66</f>
        <v>65217.795787700292</v>
      </c>
      <c r="K62" s="37">
        <f t="shared" si="1"/>
        <v>28908597.423626017</v>
      </c>
      <c r="L62" s="32">
        <f t="shared" si="2"/>
        <v>28908.597423626015</v>
      </c>
    </row>
    <row r="63" spans="3:12">
      <c r="C63" s="4"/>
      <c r="D63" s="4">
        <v>36628232.990234315</v>
      </c>
      <c r="E63" s="4">
        <v>423.93788183141572</v>
      </c>
      <c r="F63" s="48">
        <v>1.1614736488531938</v>
      </c>
      <c r="G63" s="52">
        <f>'4号機プール既存'!K67+'4号機プール最新定点'!K67</f>
        <v>1.4666196343773563</v>
      </c>
      <c r="H63" s="52">
        <f t="shared" si="3"/>
        <v>0.65009735566372173</v>
      </c>
      <c r="I63" s="52">
        <f t="shared" si="0"/>
        <v>2.3403504803893984</v>
      </c>
      <c r="J63" s="32">
        <f>'4号機プール既存'!P67+'4号機プール最新定点'!P67</f>
        <v>74988.286734675043</v>
      </c>
      <c r="K63" s="37">
        <f t="shared" si="1"/>
        <v>33239488.800831132</v>
      </c>
      <c r="L63" s="32">
        <f t="shared" si="2"/>
        <v>33239.488800831132</v>
      </c>
    </row>
    <row r="64" spans="3:12">
      <c r="C64" s="4"/>
      <c r="D64" s="4">
        <v>46074881.309104249</v>
      </c>
      <c r="E64" s="4">
        <v>533.27408922574364</v>
      </c>
      <c r="F64" s="48">
        <v>1.4610249019883388</v>
      </c>
      <c r="G64" s="52">
        <f>'4号機プール既存'!K68+'4号機プール最新定点'!K68</f>
        <v>1.3130263263428439</v>
      </c>
      <c r="H64" s="52">
        <f t="shared" si="3"/>
        <v>0.5820152155775018</v>
      </c>
      <c r="I64" s="52">
        <f t="shared" si="0"/>
        <v>2.0952547760790066</v>
      </c>
      <c r="J64" s="32">
        <f>'4号機プール既存'!P68+'4号機プール最新定点'!P68</f>
        <v>88087.268410379009</v>
      </c>
      <c r="K64" s="37">
        <f t="shared" si="1"/>
        <v>39045775.004600622</v>
      </c>
      <c r="L64" s="32">
        <f t="shared" si="2"/>
        <v>39045.775004600619</v>
      </c>
    </row>
    <row r="65" spans="3:12">
      <c r="C65" s="4"/>
      <c r="D65" s="4">
        <v>60044184.651175171</v>
      </c>
      <c r="E65" s="4">
        <v>694.95584087008308</v>
      </c>
      <c r="F65" s="48">
        <v>1.9039886051235153</v>
      </c>
      <c r="G65" s="52">
        <f>'4号機プール既存'!K69+'4号機プール最新定点'!K69</f>
        <v>1.1410846485842523</v>
      </c>
      <c r="H65" s="52">
        <f t="shared" si="3"/>
        <v>0.50579993288309055</v>
      </c>
      <c r="I65" s="52">
        <f t="shared" si="0"/>
        <v>1.8208797583791261</v>
      </c>
      <c r="J65" s="32">
        <f>'4号機プール既存'!P69+'4号機プール最新定点'!P69</f>
        <v>105167.12789942372</v>
      </c>
      <c r="K65" s="37">
        <f t="shared" ref="K65:K78" si="4">J65/$A$23*1000000</f>
        <v>46616634.707191363</v>
      </c>
      <c r="L65" s="32">
        <f t="shared" si="2"/>
        <v>46616.634707191362</v>
      </c>
    </row>
    <row r="66" spans="3:12">
      <c r="C66" s="4"/>
      <c r="D66" s="4">
        <v>80701398.646640003</v>
      </c>
      <c r="E66" s="4">
        <v>934.04396581759272</v>
      </c>
      <c r="F66" s="48">
        <v>2.5590245638838156</v>
      </c>
      <c r="G66" s="52">
        <f>'4号機プール既存'!K70+'4号機プール最新定点'!K70</f>
        <v>0.95935002170367911</v>
      </c>
      <c r="H66" s="52">
        <f t="shared" si="3"/>
        <v>0.42524380394666628</v>
      </c>
      <c r="I66" s="52">
        <f t="shared" ref="I66:I78" si="5">H66/1000*3600</f>
        <v>1.5308776942079987</v>
      </c>
      <c r="J66" s="32">
        <f>'4号機プール既存'!P70+'4号機プール最新定点'!P70</f>
        <v>126747.66581916026</v>
      </c>
      <c r="K66" s="37">
        <f t="shared" si="4"/>
        <v>56182475.983670332</v>
      </c>
      <c r="L66" s="32">
        <f t="shared" ref="L66:L78" si="6">K66/1000</f>
        <v>56182.475983670331</v>
      </c>
    </row>
    <row r="67" spans="3:12">
      <c r="C67" s="4"/>
      <c r="D67" s="4">
        <v>111248411.59389889</v>
      </c>
      <c r="E67" s="4">
        <v>1287.597356410867</v>
      </c>
      <c r="F67" s="48">
        <v>3.5276639901667588</v>
      </c>
      <c r="G67" s="52">
        <f>'4号機プール既存'!K71+'4号機プール最新定点'!K71</f>
        <v>0.77825750928252613</v>
      </c>
      <c r="H67" s="52">
        <f t="shared" si="3"/>
        <v>0.3449723002138857</v>
      </c>
      <c r="I67" s="52">
        <f t="shared" si="5"/>
        <v>1.2419002807699884</v>
      </c>
      <c r="J67" s="32">
        <f>'4号機プール既存'!P71+'4号機プール最新定点'!P71</f>
        <v>153091.63285638989</v>
      </c>
      <c r="K67" s="37">
        <f t="shared" si="4"/>
        <v>67859766.337052256</v>
      </c>
      <c r="L67" s="32">
        <f t="shared" si="6"/>
        <v>67859.76633705225</v>
      </c>
    </row>
    <row r="68" spans="3:12">
      <c r="C68" s="4"/>
      <c r="D68" s="4">
        <v>156420040.26584199</v>
      </c>
      <c r="E68" s="4">
        <v>1810.4171327065046</v>
      </c>
      <c r="F68" s="48">
        <v>4.9600469389219306</v>
      </c>
      <c r="G68" s="52">
        <f>'4号機プール既存'!K72+'4号機プール最新定点'!K72</f>
        <v>0.60824162343357435</v>
      </c>
      <c r="H68" s="52">
        <f t="shared" si="3"/>
        <v>0.26961064868509499</v>
      </c>
      <c r="I68" s="52">
        <f t="shared" si="5"/>
        <v>0.97059833526634198</v>
      </c>
      <c r="J68" s="32">
        <f>'4号機プール既存'!P72+'4号機プール最新定点'!P72</f>
        <v>184097.36161074304</v>
      </c>
      <c r="K68" s="37">
        <f t="shared" si="4"/>
        <v>81603440.430293903</v>
      </c>
      <c r="L68" s="32">
        <f t="shared" si="6"/>
        <v>81603.440430293907</v>
      </c>
    </row>
    <row r="69" spans="3:12">
      <c r="C69" s="4"/>
      <c r="D69" s="4">
        <v>223217931.12341633</v>
      </c>
      <c r="E69" s="4">
        <v>2583.5408694839853</v>
      </c>
      <c r="F69" s="48">
        <v>7.0781941629698224</v>
      </c>
      <c r="G69" s="52">
        <f>'4号機プール既存'!K73+'4号機プール最新定点'!K73</f>
        <v>0.45787528834476809</v>
      </c>
      <c r="H69" s="52">
        <f t="shared" si="3"/>
        <v>0.20295890440814188</v>
      </c>
      <c r="I69" s="52">
        <f t="shared" si="5"/>
        <v>0.7306520558693107</v>
      </c>
      <c r="J69" s="32">
        <f>'4号機プール既存'!P73+'4号機プール最新定点'!P73</f>
        <v>219250.0631874534</v>
      </c>
      <c r="K69" s="37">
        <f t="shared" si="4"/>
        <v>97185311.696566224</v>
      </c>
      <c r="L69" s="32">
        <f t="shared" si="6"/>
        <v>97185.311696566219</v>
      </c>
    </row>
    <row r="70" spans="3:12">
      <c r="C70" s="4"/>
      <c r="D70" s="4">
        <v>321995822.33971906</v>
      </c>
      <c r="E70" s="4">
        <v>3726.8034993023043</v>
      </c>
      <c r="F70" s="48">
        <v>10.21042054603371</v>
      </c>
      <c r="G70" s="52">
        <f>'4号機プール既存'!K74+'4号機プール最新定点'!K74</f>
        <v>0.33248606688177273</v>
      </c>
      <c r="H70" s="52">
        <f t="shared" ref="H70:H78" si="7">G70/$A$23*1000</f>
        <v>0.14737857574546664</v>
      </c>
      <c r="I70" s="52">
        <f t="shared" si="5"/>
        <v>0.53056287268367985</v>
      </c>
      <c r="J70" s="32">
        <f>'4号機プール既存'!P74+'4号機プール最新定点'!P74</f>
        <v>257665.26492114409</v>
      </c>
      <c r="K70" s="37">
        <f t="shared" si="4"/>
        <v>114213326.6494433</v>
      </c>
      <c r="L70" s="32">
        <f t="shared" si="6"/>
        <v>114213.3266494433</v>
      </c>
    </row>
    <row r="71" spans="3:12">
      <c r="C71" s="4"/>
      <c r="D71" s="4">
        <v>468064383.30586761</v>
      </c>
      <c r="E71" s="4">
        <v>5417.4118438179121</v>
      </c>
      <c r="F71" s="48">
        <v>14.842224229638115</v>
      </c>
      <c r="G71" s="52">
        <f>'4号機プール既存'!K75+'4号機プール最新定点'!K75</f>
        <v>0.2336311352073118</v>
      </c>
      <c r="H71" s="52">
        <f t="shared" si="7"/>
        <v>0.10355990035785097</v>
      </c>
      <c r="I71" s="52">
        <f t="shared" si="5"/>
        <v>0.3728156412882635</v>
      </c>
      <c r="J71" s="32">
        <f>'4号機プール既存'!P75+'4号機プール最新定点'!P75</f>
        <v>298223.99975456577</v>
      </c>
      <c r="K71" s="37">
        <f t="shared" si="4"/>
        <v>132191489.25291035</v>
      </c>
      <c r="L71" s="32">
        <f t="shared" si="6"/>
        <v>132191.48925291034</v>
      </c>
    </row>
    <row r="72" spans="3:12">
      <c r="C72" s="4"/>
      <c r="D72" s="4">
        <v>684064383.30586827</v>
      </c>
      <c r="E72" s="4">
        <v>7917.4118438179203</v>
      </c>
      <c r="F72" s="48">
        <v>21.691539298131289</v>
      </c>
      <c r="G72" s="52">
        <f>'4号機プール既存'!K76+'4号機プール最新定点'!K76</f>
        <v>0.15957613354757927</v>
      </c>
      <c r="H72" s="52">
        <f t="shared" si="7"/>
        <v>7.0734101749813511E-2</v>
      </c>
      <c r="I72" s="52">
        <f t="shared" si="5"/>
        <v>0.25464276629932864</v>
      </c>
      <c r="J72" s="32">
        <f>'4号機プール既存'!P76+'4号機プール最新定点'!P76</f>
        <v>339755.23665823118</v>
      </c>
      <c r="K72" s="37">
        <f t="shared" si="4"/>
        <v>150600725.4690741</v>
      </c>
      <c r="L72" s="32">
        <f t="shared" si="6"/>
        <v>150600.7254690741</v>
      </c>
    </row>
    <row r="73" spans="3:12">
      <c r="C73" s="4"/>
      <c r="D73" s="4">
        <v>1003476032.8175851</v>
      </c>
      <c r="E73" s="4">
        <v>11614.305935388717</v>
      </c>
      <c r="F73" s="48">
        <v>31.820016261338949</v>
      </c>
      <c r="G73" s="52">
        <f>'4号機プール既存'!K77+'4号機プール最新定点'!K77</f>
        <v>0.1064908305317389</v>
      </c>
      <c r="H73" s="52">
        <f t="shared" si="7"/>
        <v>4.7203382327898447E-2</v>
      </c>
      <c r="I73" s="52">
        <f t="shared" si="5"/>
        <v>0.16993217638043442</v>
      </c>
      <c r="J73" s="32">
        <f>'4号機プール既存'!P77+'4号機プール最新定点'!P77</f>
        <v>381200.54038597626</v>
      </c>
      <c r="K73" s="37">
        <f t="shared" si="4"/>
        <v>168971870.73846465</v>
      </c>
      <c r="L73" s="32">
        <f t="shared" si="6"/>
        <v>168971.87073846464</v>
      </c>
    </row>
    <row r="74" spans="3:12">
      <c r="C74" s="4"/>
      <c r="D74" s="4">
        <v>1475808448.7610829</v>
      </c>
      <c r="E74" s="4">
        <v>17081.116305105126</v>
      </c>
      <c r="F74" s="48">
        <v>46.797578918096235</v>
      </c>
      <c r="G74" s="52">
        <f>'4号機プール既存'!K78+'4号機プール最新定点'!K78</f>
        <v>6.9785171166087373E-2</v>
      </c>
      <c r="H74" s="52">
        <f t="shared" si="7"/>
        <v>3.0933143247379152E-2</v>
      </c>
      <c r="I74" s="52">
        <f t="shared" si="5"/>
        <v>0.11135931569056495</v>
      </c>
      <c r="J74" s="32">
        <f>'4号機プール既存'!P78+'4号機プール最新定点'!P78</f>
        <v>421714.9163840015</v>
      </c>
      <c r="K74" s="37">
        <f t="shared" si="4"/>
        <v>186930370.73758933</v>
      </c>
      <c r="L74" s="32">
        <f t="shared" si="6"/>
        <v>186930.37073758934</v>
      </c>
    </row>
    <row r="75" spans="3:12">
      <c r="C75" s="4"/>
      <c r="D75" s="4">
        <v>2174273615.8646321</v>
      </c>
      <c r="E75" s="4">
        <v>25165.203887322132</v>
      </c>
      <c r="F75" s="48">
        <v>68.945764074855163</v>
      </c>
      <c r="G75" s="52">
        <f>'4号機プール既存'!K79+'4号機プール最新定点'!K79</f>
        <v>4.5110048953774531E-2</v>
      </c>
      <c r="H75" s="52">
        <f t="shared" si="7"/>
        <v>1.9995589075254668E-2</v>
      </c>
      <c r="I75" s="52">
        <f t="shared" si="5"/>
        <v>7.1984120670916807E-2</v>
      </c>
      <c r="J75" s="32">
        <f>'4号機プール既存'!P79+'4号機プール最新定点'!P79</f>
        <v>460696.25675183209</v>
      </c>
      <c r="K75" s="37">
        <f t="shared" si="4"/>
        <v>204209333.66659224</v>
      </c>
      <c r="L75" s="32">
        <f t="shared" si="6"/>
        <v>204209.33366659225</v>
      </c>
    </row>
    <row r="76" spans="3:12">
      <c r="C76" s="4"/>
      <c r="D76" s="4">
        <v>3207134315.6378775</v>
      </c>
      <c r="E76" s="4">
        <v>37119.610134697657</v>
      </c>
      <c r="F76" s="48">
        <v>101.69756201287029</v>
      </c>
      <c r="G76" s="52">
        <f>'4号機プール既存'!K80+'4号機プール最新定点'!K80</f>
        <v>2.8869852887582356E-2</v>
      </c>
      <c r="H76" s="52">
        <f t="shared" si="7"/>
        <v>1.2796920606197852E-2</v>
      </c>
      <c r="I76" s="52">
        <f t="shared" si="5"/>
        <v>4.6068914182312265E-2</v>
      </c>
      <c r="J76" s="32">
        <f>'4号機プール既存'!P80+'4号機プール最新定点'!P80</f>
        <v>497763.85932637227</v>
      </c>
      <c r="K76" s="37">
        <f t="shared" si="4"/>
        <v>220640008.56665438</v>
      </c>
      <c r="L76" s="32">
        <f t="shared" si="6"/>
        <v>220640.00856665437</v>
      </c>
    </row>
    <row r="77" spans="3:12">
      <c r="C77" s="4"/>
      <c r="D77" s="4">
        <v>4734484963.0008268</v>
      </c>
      <c r="E77" s="4">
        <v>54797.279664361427</v>
      </c>
      <c r="F77" s="48">
        <v>150.12953332701761</v>
      </c>
      <c r="G77" s="52">
        <f>'4号機プール既存'!K81+'4号機プール最新定点'!K81</f>
        <v>1.8344998713646175E-2</v>
      </c>
      <c r="H77" s="52">
        <f t="shared" si="7"/>
        <v>8.1316483659779146E-3</v>
      </c>
      <c r="I77" s="52">
        <f t="shared" si="5"/>
        <v>2.9273934117520495E-2</v>
      </c>
      <c r="J77" s="32">
        <f>'4号機プール既存'!P81+'4号機プール最新定点'!P81</f>
        <v>532713.24794872582</v>
      </c>
      <c r="K77" s="37">
        <f t="shared" si="4"/>
        <v>236131758.8425203</v>
      </c>
      <c r="L77" s="32">
        <f t="shared" si="6"/>
        <v>236131.7588425203</v>
      </c>
    </row>
    <row r="78" spans="3:12">
      <c r="C78" s="4"/>
      <c r="D78" s="4">
        <v>6993066396.5979881</v>
      </c>
      <c r="E78" s="4">
        <v>80938.268479143386</v>
      </c>
      <c r="F78" s="48">
        <v>221.7486807647764</v>
      </c>
      <c r="G78" s="52">
        <f>'4号機プール既存'!K82+'4号機プール最新定点'!K82</f>
        <v>1.1598843353861533E-2</v>
      </c>
      <c r="H78" s="52">
        <f t="shared" si="7"/>
        <v>5.1413312738747934E-3</v>
      </c>
      <c r="I78" s="52">
        <f t="shared" si="5"/>
        <v>1.8508792585949254E-2</v>
      </c>
      <c r="J78" s="32">
        <f>'4号機プール既存'!P82+'4号機プール最新定点'!P82</f>
        <v>565467.53883133153</v>
      </c>
      <c r="K78" s="37">
        <f t="shared" si="4"/>
        <v>250650504.80112213</v>
      </c>
      <c r="L78" s="32">
        <f t="shared" si="6"/>
        <v>250650.50480112212</v>
      </c>
    </row>
  </sheetData>
  <mergeCells count="6">
    <mergeCell ref="C2:C4"/>
    <mergeCell ref="D2:F3"/>
    <mergeCell ref="G3:I3"/>
    <mergeCell ref="J3:L3"/>
    <mergeCell ref="G2:I2"/>
    <mergeCell ref="J2:L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6"/>
  <sheetViews>
    <sheetView zoomScale="60" zoomScaleNormal="6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:P106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9.37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107" t="s">
        <v>8</v>
      </c>
      <c r="D2" s="108"/>
      <c r="E2" s="108"/>
      <c r="F2" s="108"/>
      <c r="G2" s="91" t="s">
        <v>11</v>
      </c>
      <c r="H2" s="91"/>
      <c r="I2" s="91"/>
      <c r="J2" s="91"/>
      <c r="K2" s="91"/>
      <c r="L2" s="91"/>
      <c r="M2" s="92" t="s">
        <v>26</v>
      </c>
      <c r="N2" s="92"/>
      <c r="O2" s="92"/>
      <c r="P2" s="93"/>
    </row>
    <row r="3" spans="1:16">
      <c r="A3" t="s">
        <v>3</v>
      </c>
      <c r="C3" s="109"/>
      <c r="D3" s="110"/>
      <c r="E3" s="110"/>
      <c r="F3" s="110"/>
      <c r="G3" s="17" t="s">
        <v>13</v>
      </c>
      <c r="H3" s="13" t="s">
        <v>20</v>
      </c>
      <c r="I3" s="13" t="s">
        <v>21</v>
      </c>
      <c r="J3" s="13" t="s">
        <v>15</v>
      </c>
      <c r="K3" s="94" t="s">
        <v>17</v>
      </c>
      <c r="L3" s="94"/>
      <c r="M3" s="25" t="s">
        <v>13</v>
      </c>
      <c r="N3" s="19" t="s">
        <v>20</v>
      </c>
      <c r="O3" s="105" t="s">
        <v>17</v>
      </c>
      <c r="P3" s="106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3">
        <f t="shared" ref="G5:G36" si="2">0.066*($C5^-0.2-($A$8+$C5)^-0.2)*100</f>
        <v>10.273367756762267</v>
      </c>
      <c r="H5" s="12">
        <f t="shared" ref="H5:H36" si="3">$A$14*$G5/100</f>
        <v>141.77247504331928</v>
      </c>
      <c r="I5" s="5">
        <f t="shared" ref="I5:I36" si="4">H5/$A$18*1000000</f>
        <v>5066.1976502043772</v>
      </c>
      <c r="J5" s="12">
        <f t="shared" ref="J5:J36" si="5">I5/$A$21/1000</f>
        <v>37.527390001513901</v>
      </c>
      <c r="K5" s="12">
        <f t="shared" ref="K5:K36" si="6">H5/$A$25</f>
        <v>62.842409150407484</v>
      </c>
      <c r="L5" s="12">
        <f>K5/1000*3600</f>
        <v>226.23267294146692</v>
      </c>
      <c r="M5" s="27">
        <f t="shared" ref="M5:M36" si="7">0.066/0.8*($A$8^0.8+C5^0.8-(C5+$A$8)^0.8)</f>
        <v>1.2888441259274261E-2</v>
      </c>
      <c r="N5" s="6">
        <f t="shared" ref="N5:N36" si="8">M5*$A$14/1000</f>
        <v>1.778604893779848E-2</v>
      </c>
      <c r="O5" s="21">
        <f>N5/$A$25*1000</f>
        <v>7.8838869405135119</v>
      </c>
      <c r="P5" s="22">
        <f>O5/1000</f>
        <v>7.8838869405135122E-3</v>
      </c>
    </row>
    <row r="6" spans="1:16">
      <c r="A6">
        <v>1.74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3">
        <f t="shared" si="2"/>
        <v>8.9192884522310685</v>
      </c>
      <c r="H6" s="12">
        <f t="shared" si="3"/>
        <v>123.08618064078875</v>
      </c>
      <c r="I6" s="5">
        <f t="shared" si="4"/>
        <v>4398.4484219835886</v>
      </c>
      <c r="J6" s="12">
        <f t="shared" si="5"/>
        <v>32.581099422100657</v>
      </c>
      <c r="K6" s="12">
        <f t="shared" si="6"/>
        <v>54.559477234392183</v>
      </c>
      <c r="L6" s="12">
        <f t="shared" ref="L6:L69" si="10">K6/1000*3600</f>
        <v>196.41411804381184</v>
      </c>
      <c r="M6" s="27">
        <f t="shared" si="7"/>
        <v>2.2391684702597558E-2</v>
      </c>
      <c r="N6" s="6">
        <f t="shared" si="8"/>
        <v>3.090052488958463E-2</v>
      </c>
      <c r="O6" s="21">
        <f t="shared" ref="O6:O69" si="11">N6/$A$25*1000</f>
        <v>13.697041174461274</v>
      </c>
      <c r="P6" s="22">
        <f t="shared" ref="P6:P69" si="12">O6/1000</f>
        <v>1.3697041174461274E-2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3">
        <f t="shared" si="2"/>
        <v>8.2099862878151697</v>
      </c>
      <c r="H7" s="12">
        <f t="shared" si="3"/>
        <v>113.29781077184934</v>
      </c>
      <c r="I7" s="5">
        <f t="shared" si="4"/>
        <v>4048.6639069414432</v>
      </c>
      <c r="J7" s="12">
        <f t="shared" si="5"/>
        <v>29.990103014381059</v>
      </c>
      <c r="K7" s="12">
        <f t="shared" si="6"/>
        <v>50.220660803124716</v>
      </c>
      <c r="L7" s="12">
        <f t="shared" si="10"/>
        <v>180.79437889124895</v>
      </c>
      <c r="M7" s="27">
        <f t="shared" si="7"/>
        <v>3.0927643931354398E-2</v>
      </c>
      <c r="N7" s="6">
        <f t="shared" si="8"/>
        <v>4.2680148625269067E-2</v>
      </c>
      <c r="O7" s="21">
        <f t="shared" si="11"/>
        <v>18.91850559630721</v>
      </c>
      <c r="P7" s="22">
        <f t="shared" si="12"/>
        <v>1.8918505596307211E-2</v>
      </c>
    </row>
    <row r="8" spans="1:16">
      <c r="A8">
        <f>A6*365*24*3600</f>
        <v>54872640.000000007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3">
        <f t="shared" si="2"/>
        <v>7.7404939510007598</v>
      </c>
      <c r="H8" s="12">
        <f t="shared" si="3"/>
        <v>106.8188165238105</v>
      </c>
      <c r="I8" s="5">
        <f t="shared" si="4"/>
        <v>3817.1389552533765</v>
      </c>
      <c r="J8" s="12">
        <f t="shared" si="5"/>
        <v>28.27510337224723</v>
      </c>
      <c r="K8" s="12">
        <f t="shared" si="6"/>
        <v>47.348766189632315</v>
      </c>
      <c r="L8" s="12">
        <f t="shared" si="10"/>
        <v>170.45555828267635</v>
      </c>
      <c r="M8" s="27">
        <f t="shared" si="7"/>
        <v>3.8889397135935727E-2</v>
      </c>
      <c r="N8" s="6">
        <f t="shared" si="8"/>
        <v>5.3667368047591306E-2</v>
      </c>
      <c r="O8" s="21">
        <f t="shared" si="11"/>
        <v>23.78872697145005</v>
      </c>
      <c r="P8" s="22">
        <f t="shared" si="12"/>
        <v>2.3788726971450048E-2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3">
        <f t="shared" si="2"/>
        <v>7.3944818297718751</v>
      </c>
      <c r="H9" s="12">
        <f t="shared" si="3"/>
        <v>102.04384925085188</v>
      </c>
      <c r="I9" s="5">
        <f t="shared" si="4"/>
        <v>3646.5069057622886</v>
      </c>
      <c r="J9" s="12">
        <f t="shared" si="5"/>
        <v>27.011162264905842</v>
      </c>
      <c r="K9" s="12">
        <f t="shared" si="6"/>
        <v>45.232202682115201</v>
      </c>
      <c r="L9" s="12">
        <f t="shared" si="10"/>
        <v>162.83592965561473</v>
      </c>
      <c r="M9" s="27">
        <f t="shared" si="7"/>
        <v>4.6449170380365105E-2</v>
      </c>
      <c r="N9" s="6">
        <f t="shared" si="8"/>
        <v>6.4099855124903835E-2</v>
      </c>
      <c r="O9" s="21">
        <f t="shared" si="11"/>
        <v>28.413056349691416</v>
      </c>
      <c r="P9" s="22">
        <f t="shared" si="12"/>
        <v>2.8413056349691417E-2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3">
        <f t="shared" si="2"/>
        <v>7.1230105522982905</v>
      </c>
      <c r="H10" s="12">
        <f t="shared" si="3"/>
        <v>98.297545621716424</v>
      </c>
      <c r="I10" s="5">
        <f t="shared" si="4"/>
        <v>3512.6338486891232</v>
      </c>
      <c r="J10" s="12">
        <f t="shared" si="5"/>
        <v>26.019509990289801</v>
      </c>
      <c r="K10" s="12">
        <f t="shared" si="6"/>
        <v>43.571607101824661</v>
      </c>
      <c r="L10" s="12">
        <f t="shared" si="10"/>
        <v>156.85778556656877</v>
      </c>
      <c r="M10" s="27">
        <f t="shared" si="7"/>
        <v>5.3702970077865758E-2</v>
      </c>
      <c r="N10" s="6">
        <f t="shared" si="8"/>
        <v>7.4110098707454747E-2</v>
      </c>
      <c r="O10" s="21">
        <f t="shared" si="11"/>
        <v>32.85022105826895</v>
      </c>
      <c r="P10" s="22">
        <f t="shared" si="12"/>
        <v>3.2850221058268951E-2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3">
        <f t="shared" si="2"/>
        <v>6.9010827839138509</v>
      </c>
      <c r="H11" s="12">
        <f t="shared" si="3"/>
        <v>95.234942418011144</v>
      </c>
      <c r="I11" s="5">
        <f t="shared" si="4"/>
        <v>3403.1926250003985</v>
      </c>
      <c r="J11" s="12">
        <f t="shared" si="5"/>
        <v>25.208834259262211</v>
      </c>
      <c r="K11" s="12">
        <f t="shared" si="6"/>
        <v>42.214070220749626</v>
      </c>
      <c r="L11" s="12">
        <f t="shared" si="10"/>
        <v>151.97065279469865</v>
      </c>
      <c r="M11" s="27">
        <f t="shared" si="7"/>
        <v>6.0711597097688356E-2</v>
      </c>
      <c r="N11" s="6">
        <f t="shared" si="8"/>
        <v>8.3782003994809923E-2</v>
      </c>
      <c r="O11" s="21">
        <f t="shared" si="11"/>
        <v>37.137413118266814</v>
      </c>
      <c r="P11" s="22">
        <f t="shared" si="12"/>
        <v>3.7137413118266814E-2</v>
      </c>
    </row>
    <row r="12" spans="1:16">
      <c r="A12">
        <v>460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3">
        <f t="shared" si="2"/>
        <v>6.7142937340982405</v>
      </c>
      <c r="H12" s="12">
        <f t="shared" si="3"/>
        <v>92.657253530555721</v>
      </c>
      <c r="I12" s="5">
        <f t="shared" si="4"/>
        <v>3311.0796716179148</v>
      </c>
      <c r="J12" s="12">
        <f t="shared" si="5"/>
        <v>24.526516086058624</v>
      </c>
      <c r="K12" s="12">
        <f t="shared" si="6"/>
        <v>41.071477628792437</v>
      </c>
      <c r="L12" s="12">
        <f t="shared" si="10"/>
        <v>147.85731946365277</v>
      </c>
      <c r="M12" s="27">
        <f t="shared" si="7"/>
        <v>6.7516792070819065E-2</v>
      </c>
      <c r="N12" s="6">
        <f t="shared" si="8"/>
        <v>9.3173173057730305E-2</v>
      </c>
      <c r="O12" s="21">
        <f t="shared" si="11"/>
        <v>41.300165362469109</v>
      </c>
      <c r="P12" s="22">
        <f t="shared" si="12"/>
        <v>4.130016536246911E-2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3">
        <f t="shared" si="2"/>
        <v>6.553624225224862</v>
      </c>
      <c r="H13" s="12">
        <f t="shared" si="3"/>
        <v>90.440014308103088</v>
      </c>
      <c r="I13" s="5">
        <f t="shared" si="4"/>
        <v>3231.8472808784691</v>
      </c>
      <c r="J13" s="12">
        <f t="shared" si="5"/>
        <v>23.939609487988658</v>
      </c>
      <c r="K13" s="12">
        <f t="shared" si="6"/>
        <v>40.088658824513786</v>
      </c>
      <c r="L13" s="12">
        <f t="shared" si="10"/>
        <v>144.31917176824962</v>
      </c>
      <c r="M13" s="27">
        <f t="shared" si="7"/>
        <v>7.4148858832195408E-2</v>
      </c>
      <c r="N13" s="6">
        <f t="shared" si="8"/>
        <v>0.10232542518842966</v>
      </c>
      <c r="O13" s="21">
        <f t="shared" si="11"/>
        <v>45.357014711183361</v>
      </c>
      <c r="P13" s="22">
        <f t="shared" si="12"/>
        <v>4.5357014711183363E-2</v>
      </c>
    </row>
    <row r="14" spans="1:16">
      <c r="A14">
        <f>A12*3</f>
        <v>1380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3">
        <f t="shared" si="2"/>
        <v>6.4130726871321002</v>
      </c>
      <c r="H14" s="12">
        <f t="shared" si="3"/>
        <v>88.500403082422977</v>
      </c>
      <c r="I14" s="5">
        <f t="shared" si="4"/>
        <v>3162.5358448550232</v>
      </c>
      <c r="J14" s="12">
        <f t="shared" si="5"/>
        <v>23.426191443370541</v>
      </c>
      <c r="K14" s="12">
        <f t="shared" si="6"/>
        <v>39.228902075542102</v>
      </c>
      <c r="L14" s="12">
        <f t="shared" si="10"/>
        <v>141.22404747195156</v>
      </c>
      <c r="M14" s="27">
        <f t="shared" si="7"/>
        <v>8.0630726909148506E-2</v>
      </c>
      <c r="N14" s="6">
        <f t="shared" si="8"/>
        <v>0.11127040313462494</v>
      </c>
      <c r="O14" s="21">
        <f t="shared" si="11"/>
        <v>49.321987205064246</v>
      </c>
      <c r="P14" s="22">
        <f t="shared" si="12"/>
        <v>4.9321987205064248E-2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3">
        <f t="shared" si="2"/>
        <v>5.8989849032521615</v>
      </c>
      <c r="H15" s="12">
        <f t="shared" si="3"/>
        <v>81.405991664879835</v>
      </c>
      <c r="I15" s="5">
        <f t="shared" si="4"/>
        <v>2909.0191418267523</v>
      </c>
      <c r="J15" s="12">
        <f t="shared" si="5"/>
        <v>21.548289939457423</v>
      </c>
      <c r="K15" s="12">
        <f t="shared" si="6"/>
        <v>36.084216163510568</v>
      </c>
      <c r="L15" s="12">
        <f t="shared" si="10"/>
        <v>129.90317818863804</v>
      </c>
      <c r="M15" s="27">
        <f t="shared" si="7"/>
        <v>0.11130694417341147</v>
      </c>
      <c r="N15" s="6">
        <f t="shared" si="8"/>
        <v>0.15360358295930782</v>
      </c>
      <c r="O15" s="21">
        <f t="shared" si="11"/>
        <v>68.086694574161271</v>
      </c>
      <c r="P15" s="22">
        <f t="shared" si="12"/>
        <v>6.8086694574161277E-2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3">
        <f t="shared" si="2"/>
        <v>5.5587064055678335</v>
      </c>
      <c r="H16" s="12">
        <f t="shared" si="3"/>
        <v>76.710148396836104</v>
      </c>
      <c r="I16" s="5">
        <f t="shared" si="4"/>
        <v>2741.2145653529196</v>
      </c>
      <c r="J16" s="12">
        <f t="shared" si="5"/>
        <v>20.305293076688294</v>
      </c>
      <c r="K16" s="12">
        <f t="shared" si="6"/>
        <v>34.002725353207495</v>
      </c>
      <c r="L16" s="12">
        <f t="shared" si="10"/>
        <v>122.40981127154699</v>
      </c>
      <c r="M16" s="27">
        <f t="shared" si="7"/>
        <v>0.13990229672868737</v>
      </c>
      <c r="N16" s="6">
        <f t="shared" si="8"/>
        <v>0.19306516948558858</v>
      </c>
      <c r="O16" s="21">
        <f t="shared" si="11"/>
        <v>85.578532573399201</v>
      </c>
      <c r="P16" s="22">
        <f t="shared" si="12"/>
        <v>8.5578532573399202E-2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3">
        <f t="shared" si="2"/>
        <v>5.3079238570064327</v>
      </c>
      <c r="H17" s="12">
        <f t="shared" si="3"/>
        <v>73.249349226688778</v>
      </c>
      <c r="I17" s="5">
        <f t="shared" si="4"/>
        <v>2617.5439260537728</v>
      </c>
      <c r="J17" s="12">
        <f t="shared" si="5"/>
        <v>19.389214267064983</v>
      </c>
      <c r="K17" s="12">
        <f t="shared" si="6"/>
        <v>32.468683167858501</v>
      </c>
      <c r="L17" s="12">
        <f t="shared" si="10"/>
        <v>116.88725940429062</v>
      </c>
      <c r="M17" s="27">
        <f t="shared" si="7"/>
        <v>0.16704091600317042</v>
      </c>
      <c r="N17" s="6">
        <f t="shared" si="8"/>
        <v>0.23051646408437518</v>
      </c>
      <c r="O17" s="21">
        <f t="shared" si="11"/>
        <v>102.17928372534361</v>
      </c>
      <c r="P17" s="22">
        <f t="shared" si="12"/>
        <v>0.10217928372534361</v>
      </c>
    </row>
    <row r="18" spans="1:16">
      <c r="A18">
        <v>27984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3">
        <f t="shared" si="2"/>
        <v>5.1111669961122494</v>
      </c>
      <c r="H18" s="12">
        <f t="shared" si="3"/>
        <v>70.534104546349042</v>
      </c>
      <c r="I18" s="5">
        <f t="shared" si="4"/>
        <v>2520.5154569164179</v>
      </c>
      <c r="J18" s="12">
        <f t="shared" si="5"/>
        <v>18.670484866047541</v>
      </c>
      <c r="K18" s="12">
        <f t="shared" si="6"/>
        <v>31.265117263452591</v>
      </c>
      <c r="L18" s="12">
        <f t="shared" si="10"/>
        <v>112.55442214842931</v>
      </c>
      <c r="M18" s="27">
        <f t="shared" si="7"/>
        <v>0.1930707171728136</v>
      </c>
      <c r="N18" s="6">
        <f t="shared" si="8"/>
        <v>0.2664375896984828</v>
      </c>
      <c r="O18" s="21">
        <f t="shared" si="11"/>
        <v>118.10176848337005</v>
      </c>
      <c r="P18" s="22">
        <f t="shared" si="12"/>
        <v>0.11810176848337005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3">
        <f t="shared" si="2"/>
        <v>4.9503182630731111</v>
      </c>
      <c r="H19" s="12">
        <f t="shared" si="3"/>
        <v>68.314392030408939</v>
      </c>
      <c r="I19" s="5">
        <f t="shared" si="4"/>
        <v>2441.1946837624691</v>
      </c>
      <c r="J19" s="12">
        <f t="shared" si="5"/>
        <v>18.082923583425696</v>
      </c>
      <c r="K19" s="12">
        <f t="shared" si="6"/>
        <v>30.281202141138717</v>
      </c>
      <c r="L19" s="12">
        <f t="shared" si="10"/>
        <v>109.01232770809938</v>
      </c>
      <c r="M19" s="27">
        <f t="shared" si="7"/>
        <v>0.21821203769068234</v>
      </c>
      <c r="N19" s="6">
        <f t="shared" si="8"/>
        <v>0.30113261201314162</v>
      </c>
      <c r="O19" s="21">
        <f t="shared" si="11"/>
        <v>133.48076773632164</v>
      </c>
      <c r="P19" s="22">
        <f t="shared" si="12"/>
        <v>0.13348076773632164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3">
        <f t="shared" si="2"/>
        <v>4.8149373586603552</v>
      </c>
      <c r="H20" s="12">
        <f t="shared" si="3"/>
        <v>66.446135549512903</v>
      </c>
      <c r="I20" s="5">
        <f t="shared" si="4"/>
        <v>2374.4330885331942</v>
      </c>
      <c r="J20" s="12">
        <f t="shared" si="5"/>
        <v>17.588393248394031</v>
      </c>
      <c r="K20" s="12">
        <f t="shared" si="6"/>
        <v>29.453074268401114</v>
      </c>
      <c r="L20" s="12">
        <f t="shared" si="10"/>
        <v>106.031067366244</v>
      </c>
      <c r="M20" s="27">
        <f t="shared" si="7"/>
        <v>0.24261614093149547</v>
      </c>
      <c r="N20" s="6">
        <f t="shared" si="8"/>
        <v>0.33481027448546374</v>
      </c>
      <c r="O20" s="21">
        <f t="shared" si="11"/>
        <v>148.40880961235098</v>
      </c>
      <c r="P20" s="22">
        <f t="shared" si="12"/>
        <v>0.14840880961235098</v>
      </c>
    </row>
    <row r="21" spans="1:16">
      <c r="A21">
        <v>0.13500000000000001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3">
        <f t="shared" si="2"/>
        <v>4.6984873663471216</v>
      </c>
      <c r="H21" s="12">
        <f t="shared" si="3"/>
        <v>64.83912565559028</v>
      </c>
      <c r="I21" s="5">
        <f t="shared" si="4"/>
        <v>2317.0070631643184</v>
      </c>
      <c r="J21" s="12">
        <f t="shared" si="5"/>
        <v>17.163015282698652</v>
      </c>
      <c r="K21" s="12">
        <f t="shared" si="6"/>
        <v>28.740747187761652</v>
      </c>
      <c r="L21" s="12">
        <f t="shared" si="10"/>
        <v>103.46668987594195</v>
      </c>
      <c r="M21" s="27">
        <f t="shared" si="7"/>
        <v>0.26639284666045571</v>
      </c>
      <c r="N21" s="6">
        <f t="shared" si="8"/>
        <v>0.36762212839142888</v>
      </c>
      <c r="O21" s="21">
        <f t="shared" si="11"/>
        <v>162.95307109549154</v>
      </c>
      <c r="P21" s="22">
        <f t="shared" si="12"/>
        <v>0.16295307109549154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3">
        <f t="shared" si="2"/>
        <v>4.596618470130144</v>
      </c>
      <c r="H22" s="12">
        <f t="shared" si="3"/>
        <v>63.433334887795993</v>
      </c>
      <c r="I22" s="5">
        <f t="shared" si="4"/>
        <v>2266.7715440178672</v>
      </c>
      <c r="J22" s="12">
        <f t="shared" si="5"/>
        <v>16.790900326058274</v>
      </c>
      <c r="K22" s="12">
        <f t="shared" si="6"/>
        <v>28.117612982179079</v>
      </c>
      <c r="L22" s="12">
        <f t="shared" si="10"/>
        <v>101.22340673584468</v>
      </c>
      <c r="M22" s="27">
        <f t="shared" si="7"/>
        <v>0.28962524553411639</v>
      </c>
      <c r="N22" s="6">
        <f t="shared" si="8"/>
        <v>0.39968283883708061</v>
      </c>
      <c r="O22" s="21">
        <f t="shared" si="11"/>
        <v>177.16437891714568</v>
      </c>
      <c r="P22" s="22">
        <f t="shared" si="12"/>
        <v>0.17716437891714568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3">
        <f t="shared" si="2"/>
        <v>4.5062979303769701</v>
      </c>
      <c r="H23" s="12">
        <f t="shared" si="3"/>
        <v>62.186911439202184</v>
      </c>
      <c r="I23" s="5">
        <f t="shared" si="4"/>
        <v>2222.2309690967049</v>
      </c>
      <c r="J23" s="12">
        <f t="shared" si="5"/>
        <v>16.460970141457075</v>
      </c>
      <c r="K23" s="12">
        <f t="shared" si="6"/>
        <v>27.565120318795298</v>
      </c>
      <c r="L23" s="12">
        <f t="shared" si="10"/>
        <v>99.234433147663069</v>
      </c>
      <c r="M23" s="27">
        <f t="shared" si="7"/>
        <v>0.31237823314208074</v>
      </c>
      <c r="N23" s="6">
        <f t="shared" si="8"/>
        <v>0.43108196173607144</v>
      </c>
      <c r="O23" s="21">
        <f t="shared" si="11"/>
        <v>191.08242984754941</v>
      </c>
      <c r="P23" s="22">
        <f t="shared" si="12"/>
        <v>0.19108242984754942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3">
        <f t="shared" si="2"/>
        <v>4.4253316744310895</v>
      </c>
      <c r="H24" s="12">
        <f t="shared" si="3"/>
        <v>61.069577107149037</v>
      </c>
      <c r="I24" s="5">
        <f t="shared" si="4"/>
        <v>2182.3033557443196</v>
      </c>
      <c r="J24" s="12">
        <f t="shared" si="5"/>
        <v>16.165210042550513</v>
      </c>
      <c r="K24" s="12">
        <f t="shared" si="6"/>
        <v>27.069848008488052</v>
      </c>
      <c r="L24" s="12">
        <f t="shared" si="10"/>
        <v>97.451452830556988</v>
      </c>
      <c r="M24" s="27">
        <f t="shared" si="7"/>
        <v>0.33470378526428252</v>
      </c>
      <c r="N24" s="6">
        <f t="shared" si="8"/>
        <v>0.46189122366470986</v>
      </c>
      <c r="O24" s="21">
        <f t="shared" si="11"/>
        <v>204.73901758187495</v>
      </c>
      <c r="P24" s="22">
        <f t="shared" si="12"/>
        <v>0.20473901758187496</v>
      </c>
    </row>
    <row r="25" spans="1:16">
      <c r="A25" s="40">
        <v>2.2559999999999998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3">
        <f t="shared" si="2"/>
        <v>4.3520839938101279</v>
      </c>
      <c r="H25" s="12">
        <f t="shared" si="3"/>
        <v>60.058759114579765</v>
      </c>
      <c r="I25" s="5">
        <f t="shared" si="4"/>
        <v>2146.1820724192312</v>
      </c>
      <c r="J25" s="12">
        <f t="shared" si="5"/>
        <v>15.897644980883193</v>
      </c>
      <c r="K25" s="12">
        <f t="shared" si="6"/>
        <v>26.621790387668337</v>
      </c>
      <c r="L25" s="12">
        <f t="shared" si="10"/>
        <v>95.838445395606016</v>
      </c>
      <c r="M25" s="27">
        <f t="shared" si="7"/>
        <v>0.3566443929896923</v>
      </c>
      <c r="N25" s="6">
        <f t="shared" si="8"/>
        <v>0.4921692623257754</v>
      </c>
      <c r="O25" s="21">
        <f t="shared" si="11"/>
        <v>218.16013400965224</v>
      </c>
      <c r="P25" s="22">
        <f t="shared" si="12"/>
        <v>0.21816013400965223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3">
        <f t="shared" si="2"/>
        <v>4.2853047196631548</v>
      </c>
      <c r="H26" s="12">
        <f t="shared" si="3"/>
        <v>59.137205131351536</v>
      </c>
      <c r="I26" s="5">
        <f t="shared" si="4"/>
        <v>2113.2506121838028</v>
      </c>
      <c r="J26" s="12">
        <f t="shared" si="5"/>
        <v>15.653708238398538</v>
      </c>
      <c r="K26" s="12">
        <f t="shared" si="6"/>
        <v>26.213300146875682</v>
      </c>
      <c r="L26" s="12">
        <f t="shared" si="10"/>
        <v>94.367880528752451</v>
      </c>
      <c r="M26" s="27">
        <f t="shared" si="7"/>
        <v>0.37823539069388062</v>
      </c>
      <c r="N26" s="6">
        <f t="shared" si="8"/>
        <v>0.52196483915755532</v>
      </c>
      <c r="O26" s="21">
        <f t="shared" si="11"/>
        <v>231.36739324359723</v>
      </c>
      <c r="P26" s="22">
        <f t="shared" si="12"/>
        <v>0.23136739324359723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3">
        <f t="shared" si="2"/>
        <v>4.2240181004852122</v>
      </c>
      <c r="H27" s="12">
        <f t="shared" si="3"/>
        <v>58.291449786695928</v>
      </c>
      <c r="I27" s="5">
        <f t="shared" si="4"/>
        <v>2083.0277939785565</v>
      </c>
      <c r="J27" s="12">
        <f t="shared" si="5"/>
        <v>15.42983551095227</v>
      </c>
      <c r="K27" s="12">
        <f t="shared" si="6"/>
        <v>25.838408593393588</v>
      </c>
      <c r="L27" s="12">
        <f t="shared" si="10"/>
        <v>93.018270936216922</v>
      </c>
      <c r="M27" s="27">
        <f t="shared" si="7"/>
        <v>0.39950658367364666</v>
      </c>
      <c r="N27" s="6">
        <f t="shared" si="8"/>
        <v>0.55131908546963238</v>
      </c>
      <c r="O27" s="21">
        <f t="shared" si="11"/>
        <v>244.3790272471775</v>
      </c>
      <c r="P27" s="22">
        <f t="shared" si="12"/>
        <v>0.2443790272471775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3">
        <f t="shared" si="2"/>
        <v>4.1674487974518453</v>
      </c>
      <c r="H28" s="12">
        <f t="shared" si="3"/>
        <v>57.510793404835468</v>
      </c>
      <c r="I28" s="5">
        <f t="shared" si="4"/>
        <v>2055.131268040147</v>
      </c>
      <c r="J28" s="12">
        <f t="shared" si="5"/>
        <v>15.223194578075161</v>
      </c>
      <c r="K28" s="12">
        <f t="shared" si="6"/>
        <v>25.49237296313629</v>
      </c>
      <c r="L28" s="12">
        <f t="shared" si="10"/>
        <v>91.772542667290637</v>
      </c>
      <c r="M28" s="27">
        <f t="shared" si="7"/>
        <v>0.420483425706625</v>
      </c>
      <c r="N28" s="6">
        <f t="shared" si="8"/>
        <v>0.58026712747514253</v>
      </c>
      <c r="O28" s="21">
        <f t="shared" si="11"/>
        <v>257.21060615032917</v>
      </c>
      <c r="P28" s="22">
        <f t="shared" si="12"/>
        <v>0.25721060615032915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3">
        <f t="shared" si="2"/>
        <v>4.1149711038090366</v>
      </c>
      <c r="H29" s="12">
        <f t="shared" si="3"/>
        <v>56.786601232564706</v>
      </c>
      <c r="I29" s="5">
        <f t="shared" si="4"/>
        <v>2029.2524740053138</v>
      </c>
      <c r="J29" s="12">
        <f t="shared" si="5"/>
        <v>15.031499807446767</v>
      </c>
      <c r="K29" s="12">
        <f t="shared" si="6"/>
        <v>25.171365794576555</v>
      </c>
      <c r="L29" s="12">
        <f t="shared" si="10"/>
        <v>90.616916860475598</v>
      </c>
      <c r="M29" s="27">
        <f t="shared" si="7"/>
        <v>0.4411878845107276</v>
      </c>
      <c r="N29" s="6">
        <f t="shared" si="8"/>
        <v>0.60883928062480408</v>
      </c>
      <c r="O29" s="21">
        <f t="shared" si="11"/>
        <v>269.8755676528387</v>
      </c>
      <c r="P29" s="22">
        <f t="shared" si="12"/>
        <v>0.26987556765283871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3">
        <f t="shared" si="2"/>
        <v>4.0660731914324852</v>
      </c>
      <c r="H30" s="12">
        <f t="shared" si="3"/>
        <v>56.111810041768294</v>
      </c>
      <c r="I30" s="5">
        <f t="shared" si="4"/>
        <v>2005.1390094971516</v>
      </c>
      <c r="J30" s="12">
        <f t="shared" si="5"/>
        <v>14.852881551830752</v>
      </c>
      <c r="K30" s="12">
        <f t="shared" si="6"/>
        <v>24.872256224188074</v>
      </c>
      <c r="L30" s="12">
        <f t="shared" si="10"/>
        <v>89.540122407077064</v>
      </c>
      <c r="M30" s="27">
        <f t="shared" si="7"/>
        <v>0.46163909798429814</v>
      </c>
      <c r="N30" s="6">
        <f t="shared" si="8"/>
        <v>0.63706195521833153</v>
      </c>
      <c r="O30" s="21">
        <f t="shared" si="11"/>
        <v>282.38561844784203</v>
      </c>
      <c r="P30" s="22">
        <f t="shared" si="12"/>
        <v>0.28238561844784205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3">
        <f t="shared" si="2"/>
        <v>4.0203313670196783</v>
      </c>
      <c r="H31" s="12">
        <f t="shared" si="3"/>
        <v>55.480572864871561</v>
      </c>
      <c r="I31" s="5">
        <f t="shared" si="4"/>
        <v>1982.5819348510422</v>
      </c>
      <c r="J31" s="12">
        <f t="shared" si="5"/>
        <v>14.685792110007718</v>
      </c>
      <c r="K31" s="12">
        <f t="shared" si="6"/>
        <v>24.592452511024632</v>
      </c>
      <c r="L31" s="12">
        <f t="shared" si="10"/>
        <v>88.532829039688679</v>
      </c>
      <c r="M31" s="27">
        <f t="shared" si="7"/>
        <v>0.48185387295554394</v>
      </c>
      <c r="N31" s="6">
        <f t="shared" si="8"/>
        <v>0.66495834467865067</v>
      </c>
      <c r="O31" s="21">
        <f t="shared" si="11"/>
        <v>294.75103930791255</v>
      </c>
      <c r="P31" s="22">
        <f t="shared" si="12"/>
        <v>0.29475103930791258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3">
        <f t="shared" si="2"/>
        <v>3.977391166833196</v>
      </c>
      <c r="H32" s="12">
        <f t="shared" si="3"/>
        <v>54.887998102298106</v>
      </c>
      <c r="I32" s="5">
        <f t="shared" si="4"/>
        <v>1961.4064501964731</v>
      </c>
      <c r="J32" s="12">
        <f t="shared" si="5"/>
        <v>14.528936668122022</v>
      </c>
      <c r="K32" s="12">
        <f t="shared" si="6"/>
        <v>24.329786392862637</v>
      </c>
      <c r="L32" s="12">
        <f t="shared" si="10"/>
        <v>87.587231014305488</v>
      </c>
      <c r="M32" s="27">
        <f t="shared" si="7"/>
        <v>0.50184707815060392</v>
      </c>
      <c r="N32" s="6">
        <f t="shared" si="8"/>
        <v>0.69254896784783337</v>
      </c>
      <c r="O32" s="21">
        <f t="shared" si="11"/>
        <v>306.9809254644652</v>
      </c>
      <c r="P32" s="22">
        <f t="shared" si="12"/>
        <v>0.3069809254644652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3">
        <f t="shared" si="2"/>
        <v>3.8282773511217045</v>
      </c>
      <c r="H33" s="12">
        <f t="shared" si="3"/>
        <v>52.830227445479522</v>
      </c>
      <c r="I33" s="5">
        <f t="shared" si="4"/>
        <v>1887.872621693808</v>
      </c>
      <c r="J33" s="12">
        <f t="shared" si="5"/>
        <v>13.984241642176356</v>
      </c>
      <c r="K33" s="12">
        <f t="shared" si="6"/>
        <v>23.417654009521065</v>
      </c>
      <c r="L33" s="12">
        <f t="shared" si="10"/>
        <v>84.303554434275824</v>
      </c>
      <c r="M33" s="27">
        <f t="shared" si="7"/>
        <v>0.57984942136856266</v>
      </c>
      <c r="N33" s="6">
        <f t="shared" si="8"/>
        <v>0.80019220148861647</v>
      </c>
      <c r="O33" s="21">
        <f t="shared" si="11"/>
        <v>354.69512477332296</v>
      </c>
      <c r="P33" s="22">
        <f t="shared" si="12"/>
        <v>0.35469512477332293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3">
        <f t="shared" si="2"/>
        <v>3.7063768075413464</v>
      </c>
      <c r="H34" s="12">
        <f t="shared" si="3"/>
        <v>51.147999944070577</v>
      </c>
      <c r="I34" s="5">
        <f t="shared" si="4"/>
        <v>1827.7587172695319</v>
      </c>
      <c r="J34" s="12">
        <f t="shared" si="5"/>
        <v>13.53895346125579</v>
      </c>
      <c r="K34" s="12">
        <f t="shared" si="6"/>
        <v>22.671985790811426</v>
      </c>
      <c r="L34" s="12">
        <f t="shared" si="10"/>
        <v>81.619148846921135</v>
      </c>
      <c r="M34" s="27">
        <f t="shared" si="7"/>
        <v>0.65515839621657512</v>
      </c>
      <c r="N34" s="6">
        <f t="shared" si="8"/>
        <v>0.90411858677887369</v>
      </c>
      <c r="O34" s="21">
        <f t="shared" si="11"/>
        <v>400.76178491971353</v>
      </c>
      <c r="P34" s="22">
        <f t="shared" si="12"/>
        <v>0.40076178491971354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3">
        <f t="shared" si="2"/>
        <v>3.6037772688420149</v>
      </c>
      <c r="H35" s="12">
        <f t="shared" si="3"/>
        <v>49.732126310019801</v>
      </c>
      <c r="I35" s="5">
        <f t="shared" si="4"/>
        <v>1777.162889866345</v>
      </c>
      <c r="J35" s="12">
        <f t="shared" si="5"/>
        <v>13.164169554565518</v>
      </c>
      <c r="K35" s="12">
        <f t="shared" si="6"/>
        <v>22.044382229618709</v>
      </c>
      <c r="L35" s="12">
        <f t="shared" si="10"/>
        <v>79.359776026627344</v>
      </c>
      <c r="M35" s="27">
        <f t="shared" si="7"/>
        <v>0.7282325447013136</v>
      </c>
      <c r="N35" s="6">
        <f t="shared" si="8"/>
        <v>1.0049609116878129</v>
      </c>
      <c r="O35" s="21">
        <f t="shared" si="11"/>
        <v>445.46139702473982</v>
      </c>
      <c r="P35" s="22">
        <f t="shared" si="12"/>
        <v>0.4454613970247398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3">
        <f t="shared" si="2"/>
        <v>3.5155246786868837</v>
      </c>
      <c r="H36" s="12">
        <f t="shared" si="3"/>
        <v>48.514240565878993</v>
      </c>
      <c r="I36" s="5">
        <f t="shared" si="4"/>
        <v>1733.6421014107702</v>
      </c>
      <c r="J36" s="12">
        <f t="shared" si="5"/>
        <v>12.841793343783483</v>
      </c>
      <c r="K36" s="12">
        <f t="shared" si="6"/>
        <v>21.504539257925089</v>
      </c>
      <c r="L36" s="12">
        <f t="shared" si="10"/>
        <v>77.416341328530308</v>
      </c>
      <c r="M36" s="27">
        <f t="shared" si="7"/>
        <v>0.79940477994619874</v>
      </c>
      <c r="N36" s="6">
        <f t="shared" si="8"/>
        <v>1.1031785963257543</v>
      </c>
      <c r="O36" s="21">
        <f t="shared" si="11"/>
        <v>488.99760475432373</v>
      </c>
      <c r="P36" s="22">
        <f t="shared" si="12"/>
        <v>0.48899760475432374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3">
        <f t="shared" ref="G37:G68" si="15">0.066*($C37^-0.2-($A$8+$C37)^-0.2)*100</f>
        <v>3.4383224929872407</v>
      </c>
      <c r="H37" s="12">
        <f t="shared" ref="H37:H68" si="16">$A$14*$G37/100</f>
        <v>47.448850403223922</v>
      </c>
      <c r="I37" s="5">
        <f t="shared" ref="I37:I68" si="17">H37/$A$18*1000000</f>
        <v>1695.570697656658</v>
      </c>
      <c r="J37" s="12">
        <f t="shared" ref="J37:J68" si="18">I37/$A$21/1000</f>
        <v>12.559782945604873</v>
      </c>
      <c r="K37" s="12">
        <f t="shared" ref="K37:K68" si="19">H37/$A$25</f>
        <v>21.032291845400678</v>
      </c>
      <c r="L37" s="12">
        <f t="shared" si="10"/>
        <v>75.716250643442436</v>
      </c>
      <c r="M37" s="27">
        <f t="shared" ref="M37:M68" si="20">0.066/0.8*($A$8^0.8+C37^0.8-(C37+$A$8)^0.8)</f>
        <v>0.86892698708747051</v>
      </c>
      <c r="N37" s="6">
        <f t="shared" ref="N37:N68" si="21">M37*$A$14/1000</f>
        <v>1.1991192421807093</v>
      </c>
      <c r="O37" s="21">
        <f t="shared" si="11"/>
        <v>531.52448678222936</v>
      </c>
      <c r="P37" s="22">
        <f t="shared" si="12"/>
        <v>0.53152448678222941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3">
        <f t="shared" si="15"/>
        <v>3.3698723248916727</v>
      </c>
      <c r="H38" s="12">
        <f t="shared" si="16"/>
        <v>46.504238083505079</v>
      </c>
      <c r="I38" s="5">
        <f t="shared" si="17"/>
        <v>1661.8152545563566</v>
      </c>
      <c r="J38" s="12">
        <f t="shared" si="18"/>
        <v>12.309742626343382</v>
      </c>
      <c r="K38" s="12">
        <f t="shared" si="19"/>
        <v>20.61358071077353</v>
      </c>
      <c r="L38" s="12">
        <f t="shared" si="10"/>
        <v>74.208890558784702</v>
      </c>
      <c r="M38" s="27">
        <f t="shared" si="20"/>
        <v>0.93699588892108299</v>
      </c>
      <c r="N38" s="6">
        <f t="shared" si="21"/>
        <v>1.2930543267110945</v>
      </c>
      <c r="O38" s="21">
        <f t="shared" si="11"/>
        <v>573.16237886130079</v>
      </c>
      <c r="P38" s="22">
        <f t="shared" si="12"/>
        <v>0.57316237886130084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3">
        <f t="shared" si="15"/>
        <v>3.3085113782633839</v>
      </c>
      <c r="H39" s="12">
        <f t="shared" si="16"/>
        <v>45.657457020034698</v>
      </c>
      <c r="I39" s="5">
        <f t="shared" si="17"/>
        <v>1631.5557825912915</v>
      </c>
      <c r="J39" s="12">
        <f t="shared" si="18"/>
        <v>12.085598389565121</v>
      </c>
      <c r="K39" s="12">
        <f t="shared" si="19"/>
        <v>20.238234494696233</v>
      </c>
      <c r="L39" s="12">
        <f t="shared" si="10"/>
        <v>72.857644180906433</v>
      </c>
      <c r="M39" s="27">
        <f t="shared" si="20"/>
        <v>1.0037690492573894</v>
      </c>
      <c r="N39" s="6">
        <f t="shared" si="21"/>
        <v>1.3852012879751974</v>
      </c>
      <c r="O39" s="21">
        <f t="shared" si="11"/>
        <v>614.00766310957329</v>
      </c>
      <c r="P39" s="22">
        <f t="shared" si="12"/>
        <v>0.61400766310957333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3">
        <f t="shared" si="15"/>
        <v>3.2530000178800131</v>
      </c>
      <c r="H40" s="12">
        <f t="shared" si="16"/>
        <v>44.891400246744176</v>
      </c>
      <c r="I40" s="5">
        <f t="shared" si="17"/>
        <v>1604.1809693662155</v>
      </c>
      <c r="J40" s="12">
        <f t="shared" si="18"/>
        <v>11.882821995305299</v>
      </c>
      <c r="K40" s="12">
        <f t="shared" si="19"/>
        <v>19.898670322138379</v>
      </c>
      <c r="L40" s="12">
        <f t="shared" si="10"/>
        <v>71.635213159698168</v>
      </c>
      <c r="M40" s="27">
        <f t="shared" si="20"/>
        <v>1.069375277873478</v>
      </c>
      <c r="N40" s="6">
        <f t="shared" si="21"/>
        <v>1.4757378834653996</v>
      </c>
      <c r="O40" s="21">
        <f t="shared" si="11"/>
        <v>654.13913274175513</v>
      </c>
      <c r="P40" s="22">
        <f t="shared" si="12"/>
        <v>0.65413913274175517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3">
        <f t="shared" si="15"/>
        <v>3.2023907929224151</v>
      </c>
      <c r="H41" s="12">
        <f t="shared" si="16"/>
        <v>44.192992942329326</v>
      </c>
      <c r="I41" s="5">
        <f t="shared" si="17"/>
        <v>1579.2235899917569</v>
      </c>
      <c r="J41" s="12">
        <f t="shared" si="18"/>
        <v>11.697952518457457</v>
      </c>
      <c r="K41" s="12">
        <f t="shared" si="19"/>
        <v>19.58909261628073</v>
      </c>
      <c r="L41" s="12">
        <f t="shared" si="10"/>
        <v>70.520733418610632</v>
      </c>
      <c r="M41" s="27">
        <f t="shared" si="20"/>
        <v>1.133921685248497</v>
      </c>
      <c r="N41" s="6">
        <f t="shared" si="21"/>
        <v>1.5648119256429258</v>
      </c>
      <c r="O41" s="21">
        <f t="shared" si="11"/>
        <v>693.622307465836</v>
      </c>
      <c r="P41" s="22">
        <f t="shared" si="12"/>
        <v>0.69362230746583597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3">
        <f t="shared" si="15"/>
        <v>3.1559442220301617</v>
      </c>
      <c r="H42" s="12">
        <f t="shared" si="16"/>
        <v>43.552030264016231</v>
      </c>
      <c r="I42" s="5">
        <f t="shared" si="17"/>
        <v>1556.3189774162461</v>
      </c>
      <c r="J42" s="12">
        <f t="shared" si="18"/>
        <v>11.528288721601822</v>
      </c>
      <c r="K42" s="12">
        <f t="shared" si="19"/>
        <v>19.304977953907905</v>
      </c>
      <c r="L42" s="12">
        <f t="shared" si="10"/>
        <v>69.497920634068464</v>
      </c>
      <c r="M42" s="27">
        <f t="shared" si="20"/>
        <v>1.1974986269156216</v>
      </c>
      <c r="N42" s="6">
        <f t="shared" si="21"/>
        <v>1.652548105143558</v>
      </c>
      <c r="O42" s="21">
        <f t="shared" si="11"/>
        <v>732.51245795370494</v>
      </c>
      <c r="P42" s="22">
        <f t="shared" si="12"/>
        <v>0.7325124579537049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3">
        <f t="shared" si="15"/>
        <v>3.1130727082528074</v>
      </c>
      <c r="H43" s="12">
        <f t="shared" si="16"/>
        <v>42.960403373888738</v>
      </c>
      <c r="I43" s="5">
        <f t="shared" si="17"/>
        <v>1535.177364704429</v>
      </c>
      <c r="J43" s="12">
        <f t="shared" si="18"/>
        <v>11.37168418299577</v>
      </c>
      <c r="K43" s="12">
        <f t="shared" si="19"/>
        <v>19.042731991971959</v>
      </c>
      <c r="L43" s="12">
        <f t="shared" si="10"/>
        <v>68.553835171099053</v>
      </c>
      <c r="M43" s="27">
        <f t="shared" si="20"/>
        <v>1.2601832631672734</v>
      </c>
      <c r="N43" s="6">
        <f t="shared" si="21"/>
        <v>1.7390529031708373</v>
      </c>
      <c r="O43" s="21">
        <f t="shared" si="11"/>
        <v>770.85678332040663</v>
      </c>
      <c r="P43" s="22">
        <f t="shared" si="12"/>
        <v>0.77085678332040664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3">
        <f t="shared" si="15"/>
        <v>3.0733020545439325</v>
      </c>
      <c r="H44" s="12">
        <f t="shared" si="16"/>
        <v>42.411568352706269</v>
      </c>
      <c r="I44" s="5">
        <f t="shared" si="17"/>
        <v>1515.5649068291261</v>
      </c>
      <c r="J44" s="12">
        <f t="shared" si="18"/>
        <v>11.226406717252784</v>
      </c>
      <c r="K44" s="12">
        <f t="shared" si="19"/>
        <v>18.799454057050653</v>
      </c>
      <c r="L44" s="12">
        <f t="shared" si="10"/>
        <v>67.678034605382351</v>
      </c>
      <c r="M44" s="27">
        <f t="shared" si="20"/>
        <v>1.3220421888562852</v>
      </c>
      <c r="N44" s="6">
        <f t="shared" si="21"/>
        <v>1.8244182206216735</v>
      </c>
      <c r="O44" s="21">
        <f t="shared" si="11"/>
        <v>808.69601977911066</v>
      </c>
      <c r="P44" s="22">
        <f t="shared" si="12"/>
        <v>0.80869601977911065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3">
        <f t="shared" si="15"/>
        <v>3.0362443677199322</v>
      </c>
      <c r="H45" s="12">
        <f t="shared" si="16"/>
        <v>41.900172274535059</v>
      </c>
      <c r="I45" s="5">
        <f t="shared" si="17"/>
        <v>1497.2903185582854</v>
      </c>
      <c r="J45" s="12">
        <f t="shared" si="18"/>
        <v>11.091039396728039</v>
      </c>
      <c r="K45" s="12">
        <f t="shared" si="19"/>
        <v>18.572771398286818</v>
      </c>
      <c r="L45" s="12">
        <f t="shared" si="10"/>
        <v>66.861977033832545</v>
      </c>
      <c r="M45" s="27">
        <f t="shared" si="20"/>
        <v>1.3831334169837646</v>
      </c>
      <c r="N45" s="6">
        <f t="shared" si="21"/>
        <v>1.9087241154375951</v>
      </c>
      <c r="O45" s="21">
        <f t="shared" si="11"/>
        <v>846.06565400602631</v>
      </c>
      <c r="P45" s="22">
        <f t="shared" si="12"/>
        <v>0.84606565400602629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3">
        <f t="shared" si="15"/>
        <v>3.0015785483019384</v>
      </c>
      <c r="H46" s="12">
        <f t="shared" si="16"/>
        <v>41.421783966566743</v>
      </c>
      <c r="I46" s="5">
        <f t="shared" si="17"/>
        <v>1480.1952532363757</v>
      </c>
      <c r="J46" s="12">
        <f t="shared" si="18"/>
        <v>10.964409283232412</v>
      </c>
      <c r="K46" s="12">
        <f t="shared" si="19"/>
        <v>18.360719843336323</v>
      </c>
      <c r="L46" s="12">
        <f t="shared" si="10"/>
        <v>66.098591436010764</v>
      </c>
      <c r="M46" s="27">
        <f t="shared" si="20"/>
        <v>1.4435078978823732</v>
      </c>
      <c r="N46" s="6">
        <f t="shared" si="21"/>
        <v>1.992040899077675</v>
      </c>
      <c r="O46" s="21">
        <f t="shared" si="11"/>
        <v>882.99685242804753</v>
      </c>
      <c r="P46" s="22">
        <f t="shared" si="12"/>
        <v>0.88299685242804749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3">
        <f t="shared" si="15"/>
        <v>2.9690359630104317</v>
      </c>
      <c r="H47" s="12">
        <f t="shared" si="16"/>
        <v>40.972696289543954</v>
      </c>
      <c r="I47" s="5">
        <f t="shared" si="17"/>
        <v>1464.1472373336176</v>
      </c>
      <c r="J47" s="12">
        <f t="shared" si="18"/>
        <v>10.845535091360128</v>
      </c>
      <c r="K47" s="12">
        <f t="shared" si="19"/>
        <v>18.161656156712748</v>
      </c>
      <c r="L47" s="12">
        <f t="shared" si="10"/>
        <v>65.381962164165898</v>
      </c>
      <c r="M47" s="27">
        <f t="shared" si="20"/>
        <v>1.5032107046706369</v>
      </c>
      <c r="N47" s="6">
        <f t="shared" si="21"/>
        <v>2.0744307724454787</v>
      </c>
      <c r="O47" s="21">
        <f t="shared" si="11"/>
        <v>919.5171863676768</v>
      </c>
      <c r="P47" s="22">
        <f t="shared" si="12"/>
        <v>0.91951718636767676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3">
        <f t="shared" si="15"/>
        <v>2.9383897379808537</v>
      </c>
      <c r="H48" s="12">
        <f t="shared" si="16"/>
        <v>40.549778384135777</v>
      </c>
      <c r="I48" s="5">
        <f t="shared" si="17"/>
        <v>1449.034390513714</v>
      </c>
      <c r="J48" s="12">
        <f t="shared" si="18"/>
        <v>10.733588077879361</v>
      </c>
      <c r="K48" s="12">
        <f t="shared" si="19"/>
        <v>17.974192546159479</v>
      </c>
      <c r="L48" s="12">
        <f t="shared" si="10"/>
        <v>64.707093166174118</v>
      </c>
      <c r="M48" s="27">
        <f t="shared" si="20"/>
        <v>1.5622819713782521</v>
      </c>
      <c r="N48" s="6">
        <f t="shared" si="21"/>
        <v>2.1559491205019881</v>
      </c>
      <c r="O48" s="21">
        <f t="shared" si="11"/>
        <v>955.65120589627145</v>
      </c>
      <c r="P48" s="22">
        <f t="shared" si="12"/>
        <v>0.95565120589627139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3">
        <f t="shared" si="15"/>
        <v>2.9094466321561376</v>
      </c>
      <c r="H49" s="12">
        <f t="shared" si="16"/>
        <v>40.150363523754699</v>
      </c>
      <c r="I49" s="5">
        <f t="shared" si="17"/>
        <v>1434.761418087289</v>
      </c>
      <c r="J49" s="12">
        <f t="shared" si="18"/>
        <v>10.62786235620214</v>
      </c>
      <c r="K49" s="12">
        <f t="shared" si="19"/>
        <v>17.797146952018927</v>
      </c>
      <c r="L49" s="12">
        <f t="shared" si="10"/>
        <v>64.069729027268139</v>
      </c>
      <c r="M49" s="27">
        <f t="shared" si="20"/>
        <v>1.6207576422323473</v>
      </c>
      <c r="N49" s="6">
        <f t="shared" si="21"/>
        <v>2.2366455462806392</v>
      </c>
      <c r="O49" s="21">
        <f t="shared" si="11"/>
        <v>991.42089817404235</v>
      </c>
      <c r="P49" s="22">
        <f t="shared" si="12"/>
        <v>0.99142089817404233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3">
        <f t="shared" si="15"/>
        <v>2.8820407822409204</v>
      </c>
      <c r="H50" s="12">
        <f t="shared" si="16"/>
        <v>39.772162794924704</v>
      </c>
      <c r="I50" s="5">
        <f t="shared" si="17"/>
        <v>1421.2465264052569</v>
      </c>
      <c r="J50" s="12">
        <f t="shared" si="18"/>
        <v>10.527752047446347</v>
      </c>
      <c r="K50" s="12">
        <f t="shared" si="19"/>
        <v>17.629504784984356</v>
      </c>
      <c r="L50" s="12">
        <f t="shared" si="10"/>
        <v>63.46621722594368</v>
      </c>
      <c r="M50" s="27">
        <f t="shared" si="20"/>
        <v>1.6786700799723622</v>
      </c>
      <c r="N50" s="6">
        <f t="shared" si="21"/>
        <v>2.3165647103618601</v>
      </c>
      <c r="O50" s="21">
        <f t="shared" si="11"/>
        <v>1026.8460595575621</v>
      </c>
      <c r="P50" s="22">
        <f t="shared" si="12"/>
        <v>1.0268460595575621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3">
        <f t="shared" si="15"/>
        <v>2.8560288270435126</v>
      </c>
      <c r="H51" s="12">
        <f t="shared" si="16"/>
        <v>39.413197813200469</v>
      </c>
      <c r="I51" s="5">
        <f t="shared" si="17"/>
        <v>1408.4190184820065</v>
      </c>
      <c r="J51" s="12">
        <f t="shared" si="18"/>
        <v>10.432733470237084</v>
      </c>
      <c r="K51" s="12">
        <f t="shared" si="19"/>
        <v>17.470389101595956</v>
      </c>
      <c r="L51" s="12">
        <f t="shared" si="10"/>
        <v>62.893400765745447</v>
      </c>
      <c r="M51" s="27">
        <f t="shared" si="20"/>
        <v>1.7360485618910753</v>
      </c>
      <c r="N51" s="6">
        <f t="shared" si="21"/>
        <v>2.3957470154096843</v>
      </c>
      <c r="O51" s="21">
        <f t="shared" si="11"/>
        <v>1061.9445990291154</v>
      </c>
      <c r="P51" s="22">
        <f t="shared" si="12"/>
        <v>1.0619445990291154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3">
        <f t="shared" si="15"/>
        <v>2.8312860632367909</v>
      </c>
      <c r="H52" s="12">
        <f t="shared" si="16"/>
        <v>39.071747672667719</v>
      </c>
      <c r="I52" s="5">
        <f t="shared" si="17"/>
        <v>1396.2173982514194</v>
      </c>
      <c r="J52" s="12">
        <f t="shared" si="18"/>
        <v>10.342351098158661</v>
      </c>
      <c r="K52" s="12">
        <f t="shared" si="19"/>
        <v>17.319037088948459</v>
      </c>
      <c r="L52" s="12">
        <f t="shared" si="10"/>
        <v>62.348533520214453</v>
      </c>
      <c r="M52" s="27">
        <f t="shared" si="20"/>
        <v>1.7929196907050211</v>
      </c>
      <c r="N52" s="6">
        <f t="shared" si="21"/>
        <v>2.4742291731729291</v>
      </c>
      <c r="O52" s="21">
        <f t="shared" si="11"/>
        <v>1096.7327895270075</v>
      </c>
      <c r="P52" s="22">
        <f t="shared" si="12"/>
        <v>1.0967327895270076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3">
        <f t="shared" si="15"/>
        <v>2.7232114078612395</v>
      </c>
      <c r="H53" s="12">
        <f t="shared" si="16"/>
        <v>37.580317428485102</v>
      </c>
      <c r="I53" s="5">
        <f t="shared" si="17"/>
        <v>1342.9215776331152</v>
      </c>
      <c r="J53" s="12">
        <f t="shared" si="18"/>
        <v>9.9475672417267802</v>
      </c>
      <c r="K53" s="12">
        <f t="shared" si="19"/>
        <v>16.657942122555454</v>
      </c>
      <c r="L53" s="12">
        <f t="shared" si="10"/>
        <v>59.968591641199637</v>
      </c>
      <c r="M53" s="27">
        <f t="shared" si="20"/>
        <v>2.0704476343409626</v>
      </c>
      <c r="N53" s="6">
        <f t="shared" si="21"/>
        <v>2.8572177353905284</v>
      </c>
      <c r="O53" s="21">
        <f t="shared" si="11"/>
        <v>1266.4972231340996</v>
      </c>
      <c r="P53" s="22">
        <f t="shared" si="12"/>
        <v>1.2664972231340996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3">
        <f t="shared" si="15"/>
        <v>2.634860378708459</v>
      </c>
      <c r="H54" s="12">
        <f t="shared" si="16"/>
        <v>36.361073226176735</v>
      </c>
      <c r="I54" s="5">
        <f t="shared" si="17"/>
        <v>1299.3522450749263</v>
      </c>
      <c r="J54" s="12">
        <f t="shared" si="18"/>
        <v>9.6248314449994528</v>
      </c>
      <c r="K54" s="12">
        <f t="shared" si="19"/>
        <v>16.117496997418769</v>
      </c>
      <c r="L54" s="12">
        <f t="shared" si="10"/>
        <v>58.022989190707563</v>
      </c>
      <c r="M54" s="27">
        <f t="shared" si="20"/>
        <v>2.3382150860497495</v>
      </c>
      <c r="N54" s="6">
        <f t="shared" si="21"/>
        <v>3.226736818748654</v>
      </c>
      <c r="O54" s="21">
        <f t="shared" si="11"/>
        <v>1430.2911430623469</v>
      </c>
      <c r="P54" s="22">
        <f t="shared" si="12"/>
        <v>1.4302911430623468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3">
        <f t="shared" si="15"/>
        <v>2.5604983253819902</v>
      </c>
      <c r="H55" s="12">
        <f t="shared" si="16"/>
        <v>35.334876890271467</v>
      </c>
      <c r="I55" s="5">
        <f t="shared" si="17"/>
        <v>1262.6814211789404</v>
      </c>
      <c r="J55" s="12">
        <f t="shared" si="18"/>
        <v>9.3531957124365945</v>
      </c>
      <c r="K55" s="12">
        <f t="shared" si="19"/>
        <v>15.66262273504941</v>
      </c>
      <c r="L55" s="12">
        <f t="shared" si="10"/>
        <v>56.385441846177883</v>
      </c>
      <c r="M55" s="27">
        <f t="shared" si="20"/>
        <v>2.5978837552748155</v>
      </c>
      <c r="N55" s="6">
        <f t="shared" si="21"/>
        <v>3.5850795822792456</v>
      </c>
      <c r="O55" s="21">
        <f t="shared" si="11"/>
        <v>1589.1310205138502</v>
      </c>
      <c r="P55" s="22">
        <f t="shared" si="12"/>
        <v>1.5891310205138502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3">
        <f t="shared" si="15"/>
        <v>2.4965346485961848</v>
      </c>
      <c r="H56" s="12">
        <f t="shared" si="16"/>
        <v>34.452178150627354</v>
      </c>
      <c r="I56" s="5">
        <f t="shared" si="17"/>
        <v>1231.1384416319095</v>
      </c>
      <c r="J56" s="12">
        <f t="shared" si="18"/>
        <v>9.1195440120882179</v>
      </c>
      <c r="K56" s="12">
        <f t="shared" si="19"/>
        <v>15.271355563221347</v>
      </c>
      <c r="L56" s="12">
        <f t="shared" si="10"/>
        <v>54.976880027596849</v>
      </c>
      <c r="M56" s="27">
        <f t="shared" si="20"/>
        <v>2.85066008375783</v>
      </c>
      <c r="N56" s="6">
        <f t="shared" si="21"/>
        <v>3.9339109155858054</v>
      </c>
      <c r="O56" s="21">
        <f t="shared" si="11"/>
        <v>1743.7548384688855</v>
      </c>
      <c r="P56" s="22">
        <f t="shared" si="12"/>
        <v>1.7437548384688855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3">
        <f t="shared" si="15"/>
        <v>2.4405800802351307</v>
      </c>
      <c r="H57" s="12">
        <f t="shared" si="16"/>
        <v>33.680005107244803</v>
      </c>
      <c r="I57" s="5">
        <f t="shared" si="17"/>
        <v>1203.5450652960549</v>
      </c>
      <c r="J57" s="12">
        <f t="shared" si="18"/>
        <v>8.9151486318226283</v>
      </c>
      <c r="K57" s="12">
        <f t="shared" si="19"/>
        <v>14.929080278034045</v>
      </c>
      <c r="L57" s="12">
        <f t="shared" si="10"/>
        <v>53.744689000922563</v>
      </c>
      <c r="M57" s="27">
        <f t="shared" si="20"/>
        <v>3.0974568773695501</v>
      </c>
      <c r="N57" s="6">
        <f t="shared" si="21"/>
        <v>4.2744904907699794</v>
      </c>
      <c r="O57" s="21">
        <f t="shared" si="11"/>
        <v>1894.7209622207358</v>
      </c>
      <c r="P57" s="22">
        <f t="shared" si="12"/>
        <v>1.8947209622207359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3">
        <f t="shared" si="15"/>
        <v>2.3909687962496582</v>
      </c>
      <c r="H58" s="12">
        <f t="shared" si="16"/>
        <v>32.99536938824528</v>
      </c>
      <c r="I58" s="5">
        <f t="shared" si="17"/>
        <v>1179.079809471315</v>
      </c>
      <c r="J58" s="12">
        <f t="shared" si="18"/>
        <v>8.7339245146023323</v>
      </c>
      <c r="K58" s="12">
        <f t="shared" si="19"/>
        <v>14.625606998335675</v>
      </c>
      <c r="L58" s="12">
        <f t="shared" si="10"/>
        <v>52.652185194008432</v>
      </c>
      <c r="M58" s="27">
        <f t="shared" si="20"/>
        <v>3.3389870440919185</v>
      </c>
      <c r="N58" s="6">
        <f t="shared" si="21"/>
        <v>4.6078021208468476</v>
      </c>
      <c r="O58" s="21">
        <f t="shared" si="11"/>
        <v>2042.4654790987802</v>
      </c>
      <c r="P58" s="22">
        <f t="shared" si="12"/>
        <v>2.0424654790987802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3">
        <f t="shared" si="15"/>
        <v>2.3464956358149744</v>
      </c>
      <c r="H59" s="12">
        <f t="shared" si="16"/>
        <v>32.381639774246644</v>
      </c>
      <c r="I59" s="5">
        <f t="shared" si="17"/>
        <v>1157.1483624301975</v>
      </c>
      <c r="J59" s="12">
        <f t="shared" si="18"/>
        <v>8.5714693513347964</v>
      </c>
      <c r="K59" s="12">
        <f t="shared" si="19"/>
        <v>14.353563729719259</v>
      </c>
      <c r="L59" s="12">
        <f t="shared" si="10"/>
        <v>51.672829426989331</v>
      </c>
      <c r="M59" s="27">
        <f t="shared" si="20"/>
        <v>3.575821574153379</v>
      </c>
      <c r="N59" s="6">
        <f t="shared" si="21"/>
        <v>4.9346337723316624</v>
      </c>
      <c r="O59" s="21">
        <f t="shared" si="11"/>
        <v>2187.3376650406308</v>
      </c>
      <c r="P59" s="22">
        <f t="shared" si="12"/>
        <v>2.1873376650406309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3">
        <f t="shared" si="15"/>
        <v>2.3062621365315343</v>
      </c>
      <c r="H60" s="12">
        <f t="shared" si="16"/>
        <v>31.826417484135174</v>
      </c>
      <c r="I60" s="5">
        <f t="shared" si="17"/>
        <v>1137.3076573804735</v>
      </c>
      <c r="J60" s="12">
        <f t="shared" si="18"/>
        <v>8.4245011657812849</v>
      </c>
      <c r="K60" s="12">
        <f t="shared" si="19"/>
        <v>14.107454558570558</v>
      </c>
      <c r="L60" s="12">
        <f t="shared" si="10"/>
        <v>50.786836410854008</v>
      </c>
      <c r="M60" s="27">
        <f t="shared" si="20"/>
        <v>3.8084272622357824</v>
      </c>
      <c r="N60" s="6">
        <f t="shared" si="21"/>
        <v>5.2556296218853795</v>
      </c>
      <c r="O60" s="21">
        <f t="shared" si="11"/>
        <v>2329.6230593463565</v>
      </c>
      <c r="P60" s="22">
        <f t="shared" si="12"/>
        <v>2.3296230593463565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3">
        <f t="shared" si="15"/>
        <v>2.2695816053132889</v>
      </c>
      <c r="H61" s="12">
        <f t="shared" si="16"/>
        <v>31.320226153323389</v>
      </c>
      <c r="I61" s="5">
        <f t="shared" si="17"/>
        <v>1119.2190592239633</v>
      </c>
      <c r="J61" s="12">
        <f t="shared" si="18"/>
        <v>8.2905115498071353</v>
      </c>
      <c r="K61" s="12">
        <f t="shared" si="19"/>
        <v>13.883078968671716</v>
      </c>
      <c r="L61" s="12">
        <f t="shared" si="10"/>
        <v>49.979084287218178</v>
      </c>
      <c r="M61" s="27">
        <f t="shared" si="20"/>
        <v>4.0371922688197808</v>
      </c>
      <c r="N61" s="6">
        <f t="shared" si="21"/>
        <v>5.5713253309712973</v>
      </c>
      <c r="O61" s="21">
        <f t="shared" si="11"/>
        <v>2469.5591006078448</v>
      </c>
      <c r="P61" s="22">
        <f t="shared" si="12"/>
        <v>2.469559100607845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3">
        <f t="shared" si="15"/>
        <v>2.2359180811085269</v>
      </c>
      <c r="H62" s="12">
        <f t="shared" si="16"/>
        <v>30.85566951929767</v>
      </c>
      <c r="I62" s="5">
        <f t="shared" si="17"/>
        <v>1102.6182646976013</v>
      </c>
      <c r="J62" s="12">
        <f t="shared" si="18"/>
        <v>8.167542701463713</v>
      </c>
      <c r="K62" s="12">
        <f t="shared" si="19"/>
        <v>13.67715847486599</v>
      </c>
      <c r="L62" s="12">
        <f t="shared" si="10"/>
        <v>49.237770509517567</v>
      </c>
      <c r="M62" s="27">
        <f t="shared" si="20"/>
        <v>4.2624440295057138</v>
      </c>
      <c r="N62" s="6">
        <f t="shared" si="21"/>
        <v>5.8821727607178849</v>
      </c>
      <c r="O62" s="21">
        <f t="shared" si="11"/>
        <v>2607.3460818784952</v>
      </c>
      <c r="P62" s="22">
        <f t="shared" si="12"/>
        <v>2.6073460818784953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3">
        <f t="shared" si="15"/>
        <v>2.1004508051251447</v>
      </c>
      <c r="H63" s="12">
        <f t="shared" si="16"/>
        <v>28.986221110726998</v>
      </c>
      <c r="I63" s="5">
        <f t="shared" si="17"/>
        <v>1035.8140762838407</v>
      </c>
      <c r="J63" s="12">
        <f t="shared" si="18"/>
        <v>7.6726968613617821</v>
      </c>
      <c r="K63" s="12">
        <f t="shared" si="19"/>
        <v>12.848502265393174</v>
      </c>
      <c r="L63" s="12">
        <f t="shared" si="10"/>
        <v>46.254608155415426</v>
      </c>
      <c r="M63" s="27">
        <f t="shared" si="20"/>
        <v>5.3445904652844183</v>
      </c>
      <c r="N63" s="6">
        <f t="shared" si="21"/>
        <v>7.3755348420924971</v>
      </c>
      <c r="O63" s="21">
        <f t="shared" si="11"/>
        <v>3269.2973590835541</v>
      </c>
      <c r="P63" s="22">
        <f t="shared" si="12"/>
        <v>3.2692973590835539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3">
        <f t="shared" si="15"/>
        <v>1.9609701967975217</v>
      </c>
      <c r="H64" s="12">
        <f t="shared" si="16"/>
        <v>27.061388715805801</v>
      </c>
      <c r="I64" s="5">
        <f t="shared" si="17"/>
        <v>967.03075742587907</v>
      </c>
      <c r="J64" s="12">
        <f t="shared" si="18"/>
        <v>7.1631907957472523</v>
      </c>
      <c r="K64" s="12">
        <f t="shared" si="19"/>
        <v>11.995296416580587</v>
      </c>
      <c r="L64" s="12">
        <f t="shared" si="10"/>
        <v>43.183067099690113</v>
      </c>
      <c r="M64" s="27">
        <f t="shared" si="20"/>
        <v>6.8428160728962393</v>
      </c>
      <c r="N64" s="6">
        <f t="shared" si="21"/>
        <v>9.4430861805968114</v>
      </c>
      <c r="O64" s="21">
        <f t="shared" si="11"/>
        <v>4185.7651509737643</v>
      </c>
      <c r="P64" s="22">
        <f t="shared" si="12"/>
        <v>4.1857651509737641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3">
        <f t="shared" si="15"/>
        <v>1.8214351692762616</v>
      </c>
      <c r="H65" s="12">
        <f t="shared" si="16"/>
        <v>25.13580533601241</v>
      </c>
      <c r="I65" s="5">
        <f t="shared" si="17"/>
        <v>898.22060234464016</v>
      </c>
      <c r="J65" s="12">
        <f t="shared" si="18"/>
        <v>6.6534859432936297</v>
      </c>
      <c r="K65" s="12">
        <f t="shared" si="19"/>
        <v>11.141757684402664</v>
      </c>
      <c r="L65" s="12">
        <f t="shared" si="10"/>
        <v>40.110327663849596</v>
      </c>
      <c r="M65" s="27">
        <f t="shared" si="20"/>
        <v>8.9054715585935629</v>
      </c>
      <c r="N65" s="6">
        <f t="shared" si="21"/>
        <v>12.289550750859116</v>
      </c>
      <c r="O65" s="21">
        <f t="shared" si="11"/>
        <v>5447.4959002035093</v>
      </c>
      <c r="P65" s="22">
        <f t="shared" si="12"/>
        <v>5.447495900203509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3">
        <f t="shared" si="15"/>
        <v>1.6849257706116998</v>
      </c>
      <c r="H66" s="12">
        <f t="shared" si="16"/>
        <v>23.251975634441454</v>
      </c>
      <c r="I66" s="5">
        <f t="shared" si="17"/>
        <v>830.90250266014345</v>
      </c>
      <c r="J66" s="12">
        <f t="shared" si="18"/>
        <v>6.1548333530380992</v>
      </c>
      <c r="K66" s="12">
        <f t="shared" si="19"/>
        <v>10.306726788316249</v>
      </c>
      <c r="L66" s="12">
        <f t="shared" si="10"/>
        <v>37.104216437938497</v>
      </c>
      <c r="M66" s="27">
        <f t="shared" si="20"/>
        <v>11.732293062361423</v>
      </c>
      <c r="N66" s="6">
        <f t="shared" si="21"/>
        <v>16.190564426058764</v>
      </c>
      <c r="O66" s="21">
        <f t="shared" si="11"/>
        <v>7176.6686285721471</v>
      </c>
      <c r="P66" s="22">
        <f t="shared" si="12"/>
        <v>7.1766686285721475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3">
        <f t="shared" si="15"/>
        <v>1.5535805328952732</v>
      </c>
      <c r="H67" s="12">
        <f t="shared" si="16"/>
        <v>21.439411353954771</v>
      </c>
      <c r="I67" s="5">
        <f t="shared" si="17"/>
        <v>766.13105181370679</v>
      </c>
      <c r="J67" s="12">
        <f t="shared" si="18"/>
        <v>5.6750448282496802</v>
      </c>
      <c r="K67" s="12">
        <f t="shared" si="19"/>
        <v>9.5032851746253435</v>
      </c>
      <c r="L67" s="12">
        <f t="shared" si="10"/>
        <v>34.211826628651238</v>
      </c>
      <c r="M67" s="27">
        <f t="shared" si="20"/>
        <v>15.592337967344793</v>
      </c>
      <c r="N67" s="6">
        <f t="shared" si="21"/>
        <v>21.517426394935814</v>
      </c>
      <c r="O67" s="21">
        <f t="shared" si="11"/>
        <v>9537.8663098119741</v>
      </c>
      <c r="P67" s="22">
        <f t="shared" si="12"/>
        <v>9.5378663098119745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3">
        <f t="shared" si="15"/>
        <v>1.4287195023662806</v>
      </c>
      <c r="H68" s="12">
        <f t="shared" si="16"/>
        <v>19.716329132654675</v>
      </c>
      <c r="I68" s="5">
        <f t="shared" si="17"/>
        <v>704.55721600395498</v>
      </c>
      <c r="J68" s="12">
        <f t="shared" si="18"/>
        <v>5.2189423407700373</v>
      </c>
      <c r="K68" s="12">
        <f t="shared" si="19"/>
        <v>8.7395075942618252</v>
      </c>
      <c r="L68" s="12">
        <f t="shared" si="10"/>
        <v>31.462227339342572</v>
      </c>
      <c r="M68" s="27">
        <f t="shared" si="20"/>
        <v>20.84795754326333</v>
      </c>
      <c r="N68" s="6">
        <f t="shared" si="21"/>
        <v>28.770181409703397</v>
      </c>
      <c r="O68" s="21">
        <f t="shared" si="11"/>
        <v>12752.739986570656</v>
      </c>
      <c r="P68" s="22">
        <f t="shared" si="12"/>
        <v>12.752739986570656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3">
        <f t="shared" ref="G69:G100" si="24">0.066*($C69^-0.2-($A$8+$C69)^-0.2)*100</f>
        <v>1.3110347758713266</v>
      </c>
      <c r="H69" s="12">
        <f t="shared" ref="H69:H100" si="25">$A$14*$G69/100</f>
        <v>18.092279907024306</v>
      </c>
      <c r="I69" s="5">
        <f t="shared" ref="I69:I100" si="26">H69/$A$18*1000000</f>
        <v>646.52229513380166</v>
      </c>
      <c r="J69" s="12">
        <f t="shared" ref="J69:J100" si="27">I69/$A$21/1000</f>
        <v>4.7890540380281603</v>
      </c>
      <c r="K69" s="12">
        <f t="shared" ref="K69:K100" si="28">H69/$A$25</f>
        <v>8.019627618361838</v>
      </c>
      <c r="L69" s="12">
        <f t="shared" si="10"/>
        <v>28.87065942610262</v>
      </c>
      <c r="M69" s="27">
        <f t="shared" ref="M69:M100" si="29">0.066/0.8*($A$8^0.8+C69^0.8-(C69+$A$8)^0.8)</f>
        <v>27.986736740185297</v>
      </c>
      <c r="N69" s="6">
        <f t="shared" ref="N69:N100" si="30">M69*$A$14/1000</f>
        <v>38.621696701455711</v>
      </c>
      <c r="O69" s="21">
        <f t="shared" si="11"/>
        <v>17119.546410219733</v>
      </c>
      <c r="P69" s="22">
        <f t="shared" si="12"/>
        <v>17.119546410219733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3">
        <f t="shared" si="24"/>
        <v>1.2007763203655724</v>
      </c>
      <c r="H70" s="12">
        <f t="shared" si="25"/>
        <v>16.570713221044898</v>
      </c>
      <c r="I70" s="5">
        <f t="shared" si="26"/>
        <v>592.14955764168451</v>
      </c>
      <c r="J70" s="12">
        <f t="shared" si="27"/>
        <v>4.3862930195680327</v>
      </c>
      <c r="K70" s="12">
        <f t="shared" si="28"/>
        <v>7.345174300108555</v>
      </c>
      <c r="L70" s="12">
        <f t="shared" ref="L70:L106" si="32">K70/1000*3600</f>
        <v>26.442627480390797</v>
      </c>
      <c r="M70" s="27">
        <f t="shared" si="29"/>
        <v>37.663936016574738</v>
      </c>
      <c r="N70" s="6">
        <f t="shared" si="30"/>
        <v>51.976231702873143</v>
      </c>
      <c r="O70" s="21">
        <f t="shared" ref="O70:O106" si="33">N70/$A$25*1000</f>
        <v>23039.10979737285</v>
      </c>
      <c r="P70" s="22">
        <f t="shared" ref="P70:P106" si="34">O70/1000</f>
        <v>23.039109797372848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3">
        <f t="shared" si="24"/>
        <v>1.0979029063154457</v>
      </c>
      <c r="H71" s="12">
        <f t="shared" si="25"/>
        <v>15.15106010715315</v>
      </c>
      <c r="I71" s="5">
        <f t="shared" si="26"/>
        <v>541.41867163926349</v>
      </c>
      <c r="J71" s="12">
        <f t="shared" si="27"/>
        <v>4.0105086788093587</v>
      </c>
      <c r="K71" s="12">
        <f t="shared" si="28"/>
        <v>6.7158954375678865</v>
      </c>
      <c r="L71" s="12">
        <f t="shared" si="32"/>
        <v>24.177223575244394</v>
      </c>
      <c r="M71" s="27">
        <f t="shared" si="29"/>
        <v>50.758727268012592</v>
      </c>
      <c r="N71" s="6">
        <f t="shared" si="30"/>
        <v>70.04704362985737</v>
      </c>
      <c r="O71" s="21">
        <f t="shared" si="33"/>
        <v>31049.221467135361</v>
      </c>
      <c r="P71" s="22">
        <f t="shared" si="34"/>
        <v>31.049221467135361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3">
        <f t="shared" si="24"/>
        <v>1.0021929803535554</v>
      </c>
      <c r="H72" s="12">
        <f t="shared" si="25"/>
        <v>13.830263128879064</v>
      </c>
      <c r="I72" s="5">
        <f t="shared" si="26"/>
        <v>494.22038053455771</v>
      </c>
      <c r="J72" s="12">
        <f t="shared" si="27"/>
        <v>3.66089170766339</v>
      </c>
      <c r="K72" s="12">
        <f t="shared" si="28"/>
        <v>6.1304357840775996</v>
      </c>
      <c r="L72" s="12">
        <f t="shared" si="32"/>
        <v>22.069568822679358</v>
      </c>
      <c r="M72" s="27">
        <f t="shared" si="29"/>
        <v>68.448455778523936</v>
      </c>
      <c r="N72" s="6">
        <f t="shared" si="30"/>
        <v>94.458868974363043</v>
      </c>
      <c r="O72" s="21">
        <f t="shared" si="33"/>
        <v>41870.066034735391</v>
      </c>
      <c r="P72" s="22">
        <f t="shared" si="34"/>
        <v>41.870066034735395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3">
        <f t="shared" si="24"/>
        <v>0.91332111685624406</v>
      </c>
      <c r="H73" s="12">
        <f t="shared" si="25"/>
        <v>12.603831412616168</v>
      </c>
      <c r="I73" s="5">
        <f t="shared" si="26"/>
        <v>450.39420428159548</v>
      </c>
      <c r="J73" s="12">
        <f t="shared" si="27"/>
        <v>3.3362533650488553</v>
      </c>
      <c r="K73" s="12">
        <f t="shared" si="28"/>
        <v>5.5868047041738338</v>
      </c>
      <c r="L73" s="12">
        <f t="shared" si="32"/>
        <v>20.112496935025803</v>
      </c>
      <c r="M73" s="27">
        <f t="shared" si="29"/>
        <v>92.306311067340431</v>
      </c>
      <c r="N73" s="6">
        <f t="shared" si="30"/>
        <v>127.3827092729298</v>
      </c>
      <c r="O73" s="21">
        <f t="shared" si="33"/>
        <v>56463.966876298677</v>
      </c>
      <c r="P73" s="22">
        <f t="shared" si="34"/>
        <v>56.463966876298677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3">
        <f t="shared" si="24"/>
        <v>0.83090846853894373</v>
      </c>
      <c r="H74" s="12">
        <f t="shared" si="25"/>
        <v>11.466536865837424</v>
      </c>
      <c r="I74" s="5">
        <f t="shared" si="26"/>
        <v>409.7533185333557</v>
      </c>
      <c r="J74" s="12">
        <f t="shared" si="27"/>
        <v>3.0352097669137454</v>
      </c>
      <c r="K74" s="12">
        <f t="shared" si="28"/>
        <v>5.0826847809563054</v>
      </c>
      <c r="L74" s="12">
        <f t="shared" si="32"/>
        <v>18.297665211442698</v>
      </c>
      <c r="M74" s="27">
        <f t="shared" si="29"/>
        <v>124.42916938461713</v>
      </c>
      <c r="N74" s="6">
        <f t="shared" si="30"/>
        <v>171.71225375077162</v>
      </c>
      <c r="O74" s="21">
        <f t="shared" si="33"/>
        <v>76113.587655483876</v>
      </c>
      <c r="P74" s="22">
        <f t="shared" si="34"/>
        <v>76.113587655483883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3">
        <f t="shared" si="24"/>
        <v>0.75455493765707971</v>
      </c>
      <c r="H75" s="12">
        <f t="shared" si="25"/>
        <v>10.412858139667701</v>
      </c>
      <c r="I75" s="5">
        <f t="shared" si="26"/>
        <v>372.10041951356851</v>
      </c>
      <c r="J75" s="12">
        <f t="shared" si="27"/>
        <v>2.7562994038042112</v>
      </c>
      <c r="K75" s="12">
        <f t="shared" si="28"/>
        <v>4.6156286080087332</v>
      </c>
      <c r="L75" s="12">
        <f t="shared" si="32"/>
        <v>16.616262988831437</v>
      </c>
      <c r="M75" s="27">
        <f t="shared" si="29"/>
        <v>167.6039733445435</v>
      </c>
      <c r="N75" s="6">
        <f t="shared" si="30"/>
        <v>231.29348321547005</v>
      </c>
      <c r="O75" s="21">
        <f t="shared" si="33"/>
        <v>102523.70709905589</v>
      </c>
      <c r="P75" s="22">
        <f t="shared" si="34"/>
        <v>102.52370709905588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3">
        <f t="shared" si="24"/>
        <v>0.68385905921770451</v>
      </c>
      <c r="H76" s="12">
        <f t="shared" si="25"/>
        <v>9.4372550172043219</v>
      </c>
      <c r="I76" s="5">
        <f t="shared" si="26"/>
        <v>337.23752920255578</v>
      </c>
      <c r="J76" s="12">
        <f t="shared" si="27"/>
        <v>2.4980557718707832</v>
      </c>
      <c r="K76" s="12">
        <f t="shared" si="28"/>
        <v>4.1831804154274481</v>
      </c>
      <c r="L76" s="12">
        <f t="shared" si="32"/>
        <v>15.059449495538814</v>
      </c>
      <c r="M76" s="27">
        <f t="shared" si="29"/>
        <v>225.52278813434825</v>
      </c>
      <c r="N76" s="6">
        <f t="shared" si="30"/>
        <v>311.22144762540057</v>
      </c>
      <c r="O76" s="21">
        <f t="shared" si="33"/>
        <v>137952.76933750027</v>
      </c>
      <c r="P76" s="22">
        <f t="shared" si="34"/>
        <v>137.95276933750026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3">
        <f t="shared" si="24"/>
        <v>0.61842987380576897</v>
      </c>
      <c r="H77" s="12">
        <f t="shared" si="25"/>
        <v>8.534332258519612</v>
      </c>
      <c r="I77" s="5">
        <f t="shared" si="26"/>
        <v>304.97185029015196</v>
      </c>
      <c r="J77" s="12">
        <f t="shared" si="27"/>
        <v>2.2590507428900146</v>
      </c>
      <c r="K77" s="12">
        <f t="shared" si="28"/>
        <v>3.7829486961523107</v>
      </c>
      <c r="L77" s="12">
        <f t="shared" si="32"/>
        <v>13.618615306148318</v>
      </c>
      <c r="M77" s="27">
        <f t="shared" si="29"/>
        <v>303.05848594196317</v>
      </c>
      <c r="N77" s="6">
        <f t="shared" si="30"/>
        <v>418.22071059990918</v>
      </c>
      <c r="O77" s="21">
        <f t="shared" si="33"/>
        <v>185381.52065598813</v>
      </c>
      <c r="P77" s="22">
        <f t="shared" si="34"/>
        <v>185.38152065598814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3">
        <f t="shared" si="24"/>
        <v>0.55789370366610225</v>
      </c>
      <c r="H78" s="12">
        <f t="shared" si="25"/>
        <v>7.6989331105922112</v>
      </c>
      <c r="I78" s="5">
        <f t="shared" si="26"/>
        <v>275.11910772556502</v>
      </c>
      <c r="J78" s="12">
        <f t="shared" si="27"/>
        <v>2.0379193164856666</v>
      </c>
      <c r="K78" s="12">
        <f t="shared" si="28"/>
        <v>3.4126476554043492</v>
      </c>
      <c r="L78" s="12">
        <f t="shared" si="32"/>
        <v>12.285531559455658</v>
      </c>
      <c r="M78" s="27">
        <f t="shared" si="29"/>
        <v>406.61459000252188</v>
      </c>
      <c r="N78" s="6">
        <f t="shared" si="30"/>
        <v>561.12813420348016</v>
      </c>
      <c r="O78" s="21">
        <f t="shared" si="33"/>
        <v>248727.00984196816</v>
      </c>
      <c r="P78" s="22">
        <f t="shared" si="34"/>
        <v>248.72700984196817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3">
        <f t="shared" si="24"/>
        <v>0.50189776367954153</v>
      </c>
      <c r="H79" s="12">
        <f t="shared" si="25"/>
        <v>6.9261891387776737</v>
      </c>
      <c r="I79" s="5">
        <f t="shared" si="26"/>
        <v>247.50532943030564</v>
      </c>
      <c r="J79" s="12">
        <f t="shared" si="27"/>
        <v>1.8333728105948564</v>
      </c>
      <c r="K79" s="12">
        <f t="shared" si="28"/>
        <v>3.0701192991035793</v>
      </c>
      <c r="L79" s="12">
        <f t="shared" si="32"/>
        <v>11.052429476772884</v>
      </c>
      <c r="M79" s="27">
        <f t="shared" si="29"/>
        <v>544.56366127786225</v>
      </c>
      <c r="N79" s="6">
        <f t="shared" si="30"/>
        <v>751.4978525634499</v>
      </c>
      <c r="O79" s="21">
        <f t="shared" si="33"/>
        <v>333110.75024975615</v>
      </c>
      <c r="P79" s="22">
        <f t="shared" si="34"/>
        <v>333.11075024975617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3">
        <f t="shared" si="24"/>
        <v>0.45011187155892451</v>
      </c>
      <c r="H80" s="12">
        <f t="shared" si="25"/>
        <v>6.2115438275131574</v>
      </c>
      <c r="I80" s="5">
        <f t="shared" si="26"/>
        <v>221.96768966241987</v>
      </c>
      <c r="J80" s="12">
        <f t="shared" si="27"/>
        <v>1.6442051086105176</v>
      </c>
      <c r="K80" s="12">
        <f t="shared" si="28"/>
        <v>2.7533438951742721</v>
      </c>
      <c r="L80" s="12">
        <f t="shared" si="32"/>
        <v>9.9120380226273799</v>
      </c>
      <c r="M80" s="27">
        <f t="shared" si="29"/>
        <v>727.78788355971801</v>
      </c>
      <c r="N80" s="6">
        <f t="shared" si="30"/>
        <v>1004.3472793124108</v>
      </c>
      <c r="O80" s="21">
        <f t="shared" si="33"/>
        <v>445189.39685833815</v>
      </c>
      <c r="P80" s="22">
        <f t="shared" si="34"/>
        <v>445.18939685833817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3">
        <f t="shared" si="24"/>
        <v>0.40222908625654674</v>
      </c>
      <c r="H81" s="12">
        <f t="shared" si="25"/>
        <v>5.5507613903403454</v>
      </c>
      <c r="I81" s="5">
        <f t="shared" si="26"/>
        <v>198.3548238400638</v>
      </c>
      <c r="J81" s="12">
        <f t="shared" si="27"/>
        <v>1.4692949914078799</v>
      </c>
      <c r="K81" s="12">
        <f t="shared" si="28"/>
        <v>2.460443878696962</v>
      </c>
      <c r="L81" s="12">
        <f t="shared" si="32"/>
        <v>8.8575979633090629</v>
      </c>
      <c r="M81" s="27">
        <f t="shared" si="29"/>
        <v>970.33180548778682</v>
      </c>
      <c r="N81" s="6">
        <f t="shared" si="30"/>
        <v>1339.0578915731458</v>
      </c>
      <c r="O81" s="21">
        <f t="shared" si="33"/>
        <v>593554.02995263552</v>
      </c>
      <c r="P81" s="22">
        <f t="shared" si="34"/>
        <v>593.55402995263557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3">
        <f t="shared" si="24"/>
        <v>0.35796583039898816</v>
      </c>
      <c r="H82" s="12">
        <f t="shared" si="25"/>
        <v>4.9399284595060369</v>
      </c>
      <c r="I82" s="5">
        <f t="shared" si="26"/>
        <v>176.52688891888351</v>
      </c>
      <c r="J82" s="12">
        <f t="shared" si="27"/>
        <v>1.3076065845843223</v>
      </c>
      <c r="K82" s="12">
        <f t="shared" si="28"/>
        <v>2.1896846008448749</v>
      </c>
      <c r="L82" s="12">
        <f t="shared" si="32"/>
        <v>7.8828645630415499</v>
      </c>
      <c r="M82" s="27">
        <f t="shared" si="29"/>
        <v>1290.168349854154</v>
      </c>
      <c r="N82" s="6">
        <f t="shared" si="30"/>
        <v>1780.4323227987327</v>
      </c>
      <c r="O82" s="21">
        <f t="shared" si="33"/>
        <v>789198.72464482847</v>
      </c>
      <c r="P82" s="22">
        <f t="shared" si="34"/>
        <v>789.19872464482842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3">
        <f t="shared" si="24"/>
        <v>0.31706188992355638</v>
      </c>
      <c r="H83" s="12">
        <f t="shared" si="25"/>
        <v>4.3754540809450786</v>
      </c>
      <c r="I83" s="5">
        <f t="shared" si="26"/>
        <v>156.35556321273151</v>
      </c>
      <c r="J83" s="12">
        <f t="shared" si="27"/>
        <v>1.1581893571313444</v>
      </c>
      <c r="K83" s="12">
        <f t="shared" si="28"/>
        <v>1.9394743266600527</v>
      </c>
      <c r="L83" s="12">
        <f t="shared" si="32"/>
        <v>6.9821075759761904</v>
      </c>
      <c r="M83" s="27">
        <f t="shared" si="29"/>
        <v>1710.0619339847781</v>
      </c>
      <c r="N83" s="6">
        <f t="shared" si="30"/>
        <v>2359.8854688989941</v>
      </c>
      <c r="O83" s="21">
        <f t="shared" si="33"/>
        <v>1046048.5234481357</v>
      </c>
      <c r="P83" s="22">
        <f t="shared" si="34"/>
        <v>1046.0485234481357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3">
        <f t="shared" si="24"/>
        <v>0.27928059546630835</v>
      </c>
      <c r="H84" s="12">
        <f t="shared" si="25"/>
        <v>3.8540722174350552</v>
      </c>
      <c r="I84" s="5">
        <f t="shared" si="26"/>
        <v>137.72413584316237</v>
      </c>
      <c r="J84" s="12">
        <f t="shared" si="27"/>
        <v>1.0201787840234249</v>
      </c>
      <c r="K84" s="12">
        <f t="shared" si="28"/>
        <v>1.7083653446077374</v>
      </c>
      <c r="L84" s="12">
        <f t="shared" si="32"/>
        <v>6.150115240587855</v>
      </c>
      <c r="M84" s="27">
        <f t="shared" si="29"/>
        <v>2258.4822328737769</v>
      </c>
      <c r="N84" s="6">
        <f t="shared" si="30"/>
        <v>3116.7054813658119</v>
      </c>
      <c r="O84" s="21">
        <f t="shared" si="33"/>
        <v>1381518.3871302358</v>
      </c>
      <c r="P84" s="22">
        <f t="shared" si="34"/>
        <v>1381.5183871302359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3">
        <f t="shared" si="24"/>
        <v>0.2444094479954213</v>
      </c>
      <c r="H85" s="12">
        <f t="shared" si="25"/>
        <v>3.3728503823368139</v>
      </c>
      <c r="I85" s="5">
        <f t="shared" si="26"/>
        <v>120.52781526360828</v>
      </c>
      <c r="J85" s="12">
        <f t="shared" si="27"/>
        <v>0.89279863158228345</v>
      </c>
      <c r="K85" s="12">
        <f t="shared" si="28"/>
        <v>1.4950577935890135</v>
      </c>
      <c r="L85" s="12">
        <f t="shared" si="32"/>
        <v>5.3822080569204482</v>
      </c>
      <c r="M85" s="27">
        <f t="shared" si="29"/>
        <v>2970.4727401731225</v>
      </c>
      <c r="N85" s="6">
        <f t="shared" si="30"/>
        <v>4099.2523814389087</v>
      </c>
      <c r="O85" s="21">
        <f t="shared" si="33"/>
        <v>1817044.4953186654</v>
      </c>
      <c r="P85" s="22">
        <f t="shared" si="34"/>
        <v>1817.0444953186654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3">
        <f t="shared" si="24"/>
        <v>0.21226142929039421</v>
      </c>
      <c r="H86" s="12">
        <f t="shared" si="25"/>
        <v>2.9292077242074401</v>
      </c>
      <c r="I86" s="5">
        <f t="shared" si="26"/>
        <v>104.67437550769868</v>
      </c>
      <c r="J86" s="12">
        <f t="shared" si="27"/>
        <v>0.77536574450147167</v>
      </c>
      <c r="K86" s="12">
        <f t="shared" si="28"/>
        <v>1.2984076791699648</v>
      </c>
      <c r="L86" s="12">
        <f t="shared" si="32"/>
        <v>4.6742676450118728</v>
      </c>
      <c r="M86" s="27">
        <f t="shared" si="29"/>
        <v>3888.3031463009365</v>
      </c>
      <c r="N86" s="6">
        <f t="shared" si="30"/>
        <v>5365.8583418952921</v>
      </c>
      <c r="O86" s="21">
        <f t="shared" si="33"/>
        <v>2378483.3075777004</v>
      </c>
      <c r="P86" s="22">
        <f t="shared" si="34"/>
        <v>2378.4833075777005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3">
        <f t="shared" si="24"/>
        <v>0.18267719953466588</v>
      </c>
      <c r="H87" s="12">
        <f t="shared" si="25"/>
        <v>2.520945353578389</v>
      </c>
      <c r="I87" s="5">
        <f t="shared" si="26"/>
        <v>90.085239907746896</v>
      </c>
      <c r="J87" s="12">
        <f t="shared" si="27"/>
        <v>0.66729807339071767</v>
      </c>
      <c r="K87" s="12">
        <f t="shared" si="28"/>
        <v>1.1174403163024775</v>
      </c>
      <c r="L87" s="12">
        <f t="shared" si="32"/>
        <v>4.0227851386889197</v>
      </c>
      <c r="M87" s="27">
        <f t="shared" si="29"/>
        <v>5061.6288136392313</v>
      </c>
      <c r="N87" s="6">
        <f t="shared" si="30"/>
        <v>6985.0477628221388</v>
      </c>
      <c r="O87" s="21">
        <f t="shared" si="33"/>
        <v>3096209.1147261257</v>
      </c>
      <c r="P87" s="22">
        <f t="shared" si="34"/>
        <v>3096.2091147261258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3">
        <f t="shared" si="24"/>
        <v>0.1555282665578942</v>
      </c>
      <c r="H88" s="12">
        <f t="shared" si="25"/>
        <v>2.1462900784989403</v>
      </c>
      <c r="I88" s="5">
        <f t="shared" si="26"/>
        <v>76.697043971517303</v>
      </c>
      <c r="J88" s="12">
        <f t="shared" si="27"/>
        <v>0.56812625164086883</v>
      </c>
      <c r="K88" s="12">
        <f t="shared" si="28"/>
        <v>0.95136971564669348</v>
      </c>
      <c r="L88" s="12">
        <f t="shared" si="32"/>
        <v>3.4249309763280964</v>
      </c>
      <c r="M88" s="27">
        <f t="shared" si="29"/>
        <v>6546.7475421605095</v>
      </c>
      <c r="N88" s="6">
        <f t="shared" si="30"/>
        <v>9034.5116081815031</v>
      </c>
      <c r="O88" s="21">
        <f t="shared" si="33"/>
        <v>4004659.4007896739</v>
      </c>
      <c r="P88" s="22">
        <f t="shared" si="34"/>
        <v>4004.6594007896738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3">
        <f t="shared" si="24"/>
        <v>0.13072090552080695</v>
      </c>
      <c r="H89" s="12">
        <f t="shared" si="25"/>
        <v>1.8039484961871357</v>
      </c>
      <c r="I89" s="5">
        <f t="shared" si="26"/>
        <v>64.463568331444236</v>
      </c>
      <c r="J89" s="12">
        <f t="shared" si="27"/>
        <v>0.47750791356625361</v>
      </c>
      <c r="K89" s="12">
        <f t="shared" si="28"/>
        <v>0.79962256036663826</v>
      </c>
      <c r="L89" s="12">
        <f t="shared" si="32"/>
        <v>2.8786412173198976</v>
      </c>
      <c r="M89" s="27">
        <f t="shared" si="29"/>
        <v>8404.4074469555835</v>
      </c>
      <c r="N89" s="6">
        <f t="shared" si="30"/>
        <v>11598.082276798705</v>
      </c>
      <c r="O89" s="21">
        <f t="shared" si="33"/>
        <v>5140993.9170207027</v>
      </c>
      <c r="P89" s="22">
        <f t="shared" si="34"/>
        <v>5140.9939170207026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3">
        <f t="shared" si="24"/>
        <v>0.10819995349609815</v>
      </c>
      <c r="H90" s="12">
        <f t="shared" si="25"/>
        <v>1.4931593582461544</v>
      </c>
      <c r="I90" s="5">
        <f t="shared" si="26"/>
        <v>53.357610000219921</v>
      </c>
      <c r="J90" s="12">
        <f t="shared" si="27"/>
        <v>0.3952415555571846</v>
      </c>
      <c r="K90" s="12">
        <f t="shared" si="28"/>
        <v>0.66186141766230255</v>
      </c>
      <c r="L90" s="12">
        <f t="shared" si="32"/>
        <v>2.3827011035842891</v>
      </c>
      <c r="M90" s="27">
        <f t="shared" si="29"/>
        <v>10695.546002054727</v>
      </c>
      <c r="N90" s="6">
        <f t="shared" si="30"/>
        <v>14759.853482835524</v>
      </c>
      <c r="O90" s="21">
        <f t="shared" si="33"/>
        <v>6542488.245937733</v>
      </c>
      <c r="P90" s="22">
        <f t="shared" si="34"/>
        <v>6542.4882459377332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3">
        <f t="shared" si="24"/>
        <v>8.7950447101508178E-2</v>
      </c>
      <c r="H91" s="12">
        <f t="shared" si="25"/>
        <v>1.2137161700008128</v>
      </c>
      <c r="I91" s="5">
        <f t="shared" si="26"/>
        <v>43.371789951429847</v>
      </c>
      <c r="J91" s="12">
        <f t="shared" si="27"/>
        <v>0.32127251815873958</v>
      </c>
      <c r="K91" s="12">
        <f t="shared" si="28"/>
        <v>0.5379947562060341</v>
      </c>
      <c r="L91" s="12">
        <f t="shared" si="32"/>
        <v>1.9367811223417226</v>
      </c>
      <c r="M91" s="27">
        <f t="shared" si="29"/>
        <v>13474.46085329854</v>
      </c>
      <c r="N91" s="6">
        <f t="shared" si="30"/>
        <v>18594.755977551984</v>
      </c>
      <c r="O91" s="21">
        <f t="shared" si="33"/>
        <v>8242356.3730283622</v>
      </c>
      <c r="P91" s="22">
        <f t="shared" si="34"/>
        <v>8242.3563730283622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3">
        <f t="shared" si="24"/>
        <v>6.9993498668269538E-2</v>
      </c>
      <c r="H92" s="12">
        <f t="shared" si="25"/>
        <v>0.96591028162211956</v>
      </c>
      <c r="I92" s="5">
        <f t="shared" si="26"/>
        <v>34.516519497645781</v>
      </c>
      <c r="J92" s="12">
        <f t="shared" si="27"/>
        <v>0.25567792220478358</v>
      </c>
      <c r="K92" s="12">
        <f t="shared" si="28"/>
        <v>0.42815172057718071</v>
      </c>
      <c r="L92" s="12">
        <f t="shared" si="32"/>
        <v>1.5413461940778506</v>
      </c>
      <c r="M92" s="27">
        <f t="shared" si="29"/>
        <v>16779.425248774605</v>
      </c>
      <c r="N92" s="6">
        <f t="shared" si="30"/>
        <v>23155.606843308957</v>
      </c>
      <c r="O92" s="21">
        <f t="shared" si="33"/>
        <v>10264010.125580212</v>
      </c>
      <c r="P92" s="22">
        <f t="shared" si="34"/>
        <v>10264.010125580213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3">
        <f t="shared" si="24"/>
        <v>5.4371632389459745E-2</v>
      </c>
      <c r="H93" s="12">
        <f t="shared" si="25"/>
        <v>0.75032852697454444</v>
      </c>
      <c r="I93" s="5">
        <f t="shared" si="26"/>
        <v>26.812768974218997</v>
      </c>
      <c r="J93" s="12">
        <f t="shared" si="27"/>
        <v>0.19861310351273329</v>
      </c>
      <c r="K93" s="12">
        <f t="shared" si="28"/>
        <v>0.33259243216956758</v>
      </c>
      <c r="L93" s="12">
        <f t="shared" si="32"/>
        <v>1.1973327558104434</v>
      </c>
      <c r="M93" s="27">
        <f t="shared" si="29"/>
        <v>20621.838339821672</v>
      </c>
      <c r="N93" s="6">
        <f t="shared" si="30"/>
        <v>28458.136908953908</v>
      </c>
      <c r="O93" s="21">
        <f t="shared" si="33"/>
        <v>12614422.388720704</v>
      </c>
      <c r="P93" s="22">
        <f t="shared" si="34"/>
        <v>12614.422388720704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3">
        <f t="shared" si="24"/>
        <v>4.1120027743962194E-2</v>
      </c>
      <c r="H94" s="12">
        <f t="shared" si="25"/>
        <v>0.56745638286667832</v>
      </c>
      <c r="I94" s="5">
        <f t="shared" si="26"/>
        <v>20.277886751953915</v>
      </c>
      <c r="J94" s="12">
        <f t="shared" si="27"/>
        <v>0.15020656853299194</v>
      </c>
      <c r="K94" s="12">
        <f t="shared" si="28"/>
        <v>0.2515320846040241</v>
      </c>
      <c r="L94" s="12">
        <f t="shared" si="32"/>
        <v>0.90551550457448671</v>
      </c>
      <c r="M94" s="27">
        <f t="shared" si="29"/>
        <v>24976.536448552841</v>
      </c>
      <c r="N94" s="6">
        <f t="shared" si="30"/>
        <v>34467.62029900292</v>
      </c>
      <c r="O94" s="21">
        <f t="shared" si="33"/>
        <v>15278200.487146685</v>
      </c>
      <c r="P94" s="22">
        <f t="shared" si="34"/>
        <v>15278.200487146685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3">
        <f t="shared" si="24"/>
        <v>3.0226137527823667E-2</v>
      </c>
      <c r="H95" s="12">
        <f t="shared" si="25"/>
        <v>0.41712069788396661</v>
      </c>
      <c r="I95" s="5">
        <f t="shared" si="26"/>
        <v>14.905685316036541</v>
      </c>
      <c r="J95" s="12">
        <f t="shared" si="27"/>
        <v>0.11041248382249289</v>
      </c>
      <c r="K95" s="12">
        <f t="shared" si="28"/>
        <v>0.18489392636700649</v>
      </c>
      <c r="L95" s="12">
        <f t="shared" si="32"/>
        <v>0.66561813492122346</v>
      </c>
      <c r="M95" s="27">
        <f t="shared" si="29"/>
        <v>29777.146728479896</v>
      </c>
      <c r="N95" s="6">
        <f t="shared" si="30"/>
        <v>41092.462485302254</v>
      </c>
      <c r="O95" s="21">
        <f t="shared" si="33"/>
        <v>18214744.00944249</v>
      </c>
      <c r="P95" s="22">
        <f t="shared" si="34"/>
        <v>18214.744009442489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3">
        <f t="shared" si="24"/>
        <v>2.1590307334267259E-2</v>
      </c>
      <c r="H96" s="12">
        <f t="shared" si="25"/>
        <v>0.29794624121288815</v>
      </c>
      <c r="I96" s="5">
        <f t="shared" si="26"/>
        <v>10.647021198287884</v>
      </c>
      <c r="J96" s="12">
        <f t="shared" si="27"/>
        <v>7.8866823691021368E-2</v>
      </c>
      <c r="K96" s="12">
        <f t="shared" si="28"/>
        <v>0.13206836933195398</v>
      </c>
      <c r="L96" s="12">
        <f t="shared" si="32"/>
        <v>0.47544612959503435</v>
      </c>
      <c r="M96" s="27">
        <f t="shared" si="29"/>
        <v>34919.992397777431</v>
      </c>
      <c r="N96" s="6">
        <f t="shared" si="30"/>
        <v>48189.589508932848</v>
      </c>
      <c r="O96" s="21">
        <f t="shared" si="33"/>
        <v>21360633.647576619</v>
      </c>
      <c r="P96" s="22">
        <f t="shared" si="34"/>
        <v>21360.633647576618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3">
        <f t="shared" si="24"/>
        <v>1.5006938793713138E-2</v>
      </c>
      <c r="H97" s="12">
        <f t="shared" si="25"/>
        <v>0.20709575535324132</v>
      </c>
      <c r="I97" s="5">
        <f t="shared" si="26"/>
        <v>7.4005058373799786</v>
      </c>
      <c r="J97" s="12">
        <f t="shared" si="27"/>
        <v>5.4818561758370209E-2</v>
      </c>
      <c r="K97" s="12">
        <f t="shared" si="28"/>
        <v>9.1797763897713353E-2</v>
      </c>
      <c r="L97" s="12">
        <f t="shared" si="32"/>
        <v>0.3304719500317681</v>
      </c>
      <c r="M97" s="27">
        <f t="shared" si="29"/>
        <v>40277.155189400015</v>
      </c>
      <c r="N97" s="6">
        <f t="shared" si="30"/>
        <v>55582.474161372018</v>
      </c>
      <c r="O97" s="21">
        <f t="shared" si="33"/>
        <v>24637621.525430862</v>
      </c>
      <c r="P97" s="22">
        <f t="shared" si="34"/>
        <v>24637.621525430863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3">
        <f t="shared" si="24"/>
        <v>1.0179506987197252E-2</v>
      </c>
      <c r="H98" s="12">
        <f t="shared" si="25"/>
        <v>0.14047719642332207</v>
      </c>
      <c r="I98" s="5">
        <f t="shared" si="26"/>
        <v>5.0199112501187129</v>
      </c>
      <c r="J98" s="12">
        <f t="shared" si="27"/>
        <v>3.7184527778657127E-2</v>
      </c>
      <c r="K98" s="12">
        <f t="shared" si="28"/>
        <v>6.2268260825940641E-2</v>
      </c>
      <c r="L98" s="12">
        <f t="shared" si="32"/>
        <v>0.22416573897338632</v>
      </c>
      <c r="M98" s="27">
        <f t="shared" si="29"/>
        <v>45715.00769332498</v>
      </c>
      <c r="N98" s="6">
        <f t="shared" si="30"/>
        <v>63086.71061678847</v>
      </c>
      <c r="O98" s="21">
        <f t="shared" si="33"/>
        <v>27963967.47198071</v>
      </c>
      <c r="P98" s="22">
        <f t="shared" si="34"/>
        <v>27963.967471980708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3">
        <f t="shared" si="24"/>
        <v>6.764167359375229E-3</v>
      </c>
      <c r="H99" s="12">
        <f t="shared" si="25"/>
        <v>9.3345509559378162E-2</v>
      </c>
      <c r="I99" s="5">
        <f t="shared" si="26"/>
        <v>3.3356742981481622</v>
      </c>
      <c r="J99" s="12">
        <f t="shared" si="27"/>
        <v>2.4708698504801199E-2</v>
      </c>
      <c r="K99" s="12">
        <f t="shared" si="28"/>
        <v>4.1376555655752732E-2</v>
      </c>
      <c r="L99" s="12">
        <f t="shared" si="32"/>
        <v>0.14895560036070984</v>
      </c>
      <c r="M99" s="27">
        <f t="shared" si="29"/>
        <v>51111.900897052001</v>
      </c>
      <c r="N99" s="6">
        <f t="shared" si="30"/>
        <v>70534.423237931755</v>
      </c>
      <c r="O99" s="21">
        <f t="shared" si="33"/>
        <v>31265258.527452022</v>
      </c>
      <c r="P99" s="22">
        <f t="shared" si="34"/>
        <v>31265.258527452021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3">
        <f t="shared" si="24"/>
        <v>4.4211293875205757E-3</v>
      </c>
      <c r="H100" s="12">
        <f t="shared" si="25"/>
        <v>6.1011585547783943E-2</v>
      </c>
      <c r="I100" s="5">
        <f t="shared" si="26"/>
        <v>2.1802310444462529</v>
      </c>
      <c r="J100" s="12">
        <f t="shared" si="27"/>
        <v>1.6149859588490762E-2</v>
      </c>
      <c r="K100" s="12">
        <f t="shared" si="28"/>
        <v>2.7044142530046077E-2</v>
      </c>
      <c r="L100" s="12">
        <f t="shared" si="32"/>
        <v>9.735891310816587E-2</v>
      </c>
      <c r="M100" s="27">
        <f t="shared" si="29"/>
        <v>56369.807305183778</v>
      </c>
      <c r="N100" s="6">
        <f t="shared" si="30"/>
        <v>77790.334081153618</v>
      </c>
      <c r="O100" s="21">
        <f t="shared" si="33"/>
        <v>34481531.064341143</v>
      </c>
      <c r="P100" s="22">
        <f t="shared" si="34"/>
        <v>34481.531064341143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3">
        <f t="shared" ref="G101:G106" si="37">0.066*($C101^-0.2-($A$8+$C101)^-0.2)*100</f>
        <v>2.8533432473358726E-3</v>
      </c>
      <c r="H101" s="12">
        <f t="shared" ref="H101:H106" si="38">$A$14*$G101/100</f>
        <v>3.9376136813235041E-2</v>
      </c>
      <c r="I101" s="5">
        <f t="shared" ref="I101:I106" si="39">H101/$A$18*1000000</f>
        <v>1.4070946545610006</v>
      </c>
      <c r="J101" s="12">
        <f t="shared" ref="J101:J106" si="40">I101/$A$21/1000</f>
        <v>1.0422923367118522E-2</v>
      </c>
      <c r="K101" s="12">
        <f t="shared" ref="K101:K106" si="41">H101/$A$25</f>
        <v>1.7453961353384329E-2</v>
      </c>
      <c r="L101" s="12">
        <f t="shared" si="32"/>
        <v>6.2834260872183592E-2</v>
      </c>
      <c r="M101" s="27">
        <f t="shared" ref="M101:M106" si="42">0.066/0.8*($A$8^0.8+C101^0.8-(C101+$A$8)^0.8)</f>
        <v>61418.3711634703</v>
      </c>
      <c r="N101" s="6">
        <f t="shared" ref="N101:N106" si="43">M101*$A$14/1000</f>
        <v>84757.352205589006</v>
      </c>
      <c r="O101" s="21">
        <f t="shared" si="33"/>
        <v>37569748.318080239</v>
      </c>
      <c r="P101" s="22">
        <f t="shared" si="34"/>
        <v>37569.748318080237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3">
        <f t="shared" si="37"/>
        <v>1.8243237580988392E-3</v>
      </c>
      <c r="H102" s="12">
        <f t="shared" si="38"/>
        <v>2.5175667861763982E-2</v>
      </c>
      <c r="I102" s="5">
        <f t="shared" si="39"/>
        <v>0.8996450779646934</v>
      </c>
      <c r="J102" s="12">
        <f t="shared" si="40"/>
        <v>6.6640376145532844E-3</v>
      </c>
      <c r="K102" s="12">
        <f t="shared" si="41"/>
        <v>1.1159427243689709E-2</v>
      </c>
      <c r="L102" s="12">
        <f t="shared" si="32"/>
        <v>4.0173938077282957E-2</v>
      </c>
      <c r="M102" s="27">
        <f t="shared" si="42"/>
        <v>66213.05370166467</v>
      </c>
      <c r="N102" s="6">
        <f t="shared" si="43"/>
        <v>91374.01410829724</v>
      </c>
      <c r="O102" s="21">
        <f t="shared" si="33"/>
        <v>40502665.828145944</v>
      </c>
      <c r="P102" s="22">
        <f t="shared" si="34"/>
        <v>40502.665828145946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3">
        <f t="shared" si="37"/>
        <v>1.1585406205609273E-3</v>
      </c>
      <c r="H103" s="12">
        <f t="shared" si="38"/>
        <v>1.5987860563740797E-2</v>
      </c>
      <c r="I103" s="5">
        <f t="shared" si="39"/>
        <v>0.57132148955620343</v>
      </c>
      <c r="J103" s="12">
        <f t="shared" si="40"/>
        <v>4.2320110337496549E-3</v>
      </c>
      <c r="K103" s="12">
        <f t="shared" si="41"/>
        <v>7.0868176257716303E-3</v>
      </c>
      <c r="L103" s="12">
        <f t="shared" si="32"/>
        <v>2.5512543452777869E-2</v>
      </c>
      <c r="M103" s="27">
        <f t="shared" si="42"/>
        <v>70730.23480738225</v>
      </c>
      <c r="N103" s="6">
        <f t="shared" si="43"/>
        <v>97607.724034187515</v>
      </c>
      <c r="O103" s="21">
        <f t="shared" si="33"/>
        <v>43265835.121537022</v>
      </c>
      <c r="P103" s="22">
        <f t="shared" si="34"/>
        <v>43265.83512153702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3">
        <f t="shared" si="37"/>
        <v>7.3221943769178873E-4</v>
      </c>
      <c r="H104" s="12">
        <f t="shared" si="38"/>
        <v>1.0104628240146685E-2</v>
      </c>
      <c r="I104" s="5">
        <f t="shared" si="39"/>
        <v>0.36108591481370372</v>
      </c>
      <c r="J104" s="12">
        <f t="shared" si="40"/>
        <v>2.6747104801015087E-3</v>
      </c>
      <c r="K104" s="12">
        <f t="shared" si="41"/>
        <v>4.4790018794976447E-3</v>
      </c>
      <c r="L104" s="12">
        <f t="shared" si="32"/>
        <v>1.6124406766191521E-2</v>
      </c>
      <c r="M104" s="27">
        <f t="shared" si="42"/>
        <v>74961.636521500448</v>
      </c>
      <c r="N104" s="6">
        <f t="shared" si="43"/>
        <v>103447.05839967061</v>
      </c>
      <c r="O104" s="21">
        <f t="shared" si="33"/>
        <v>45854192.553045489</v>
      </c>
      <c r="P104" s="22">
        <f t="shared" si="34"/>
        <v>45854.19255304549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3">
        <f t="shared" si="37"/>
        <v>4.6123281326722061E-4</v>
      </c>
      <c r="H105" s="12">
        <f t="shared" si="38"/>
        <v>6.3650128230876447E-3</v>
      </c>
      <c r="I105" s="5">
        <f t="shared" si="39"/>
        <v>0.22745185902971859</v>
      </c>
      <c r="J105" s="12">
        <f t="shared" si="40"/>
        <v>1.6848285854053229E-3</v>
      </c>
      <c r="K105" s="12">
        <f t="shared" si="41"/>
        <v>2.8213709322197009E-3</v>
      </c>
      <c r="L105" s="12">
        <f t="shared" si="32"/>
        <v>1.0156935355990923E-2</v>
      </c>
      <c r="M105" s="27">
        <f t="shared" si="42"/>
        <v>78909.38968546869</v>
      </c>
      <c r="N105" s="6">
        <f t="shared" si="43"/>
        <v>108894.95776594679</v>
      </c>
      <c r="O105" s="21">
        <f t="shared" si="33"/>
        <v>48269041.562919676</v>
      </c>
      <c r="P105" s="22">
        <f t="shared" si="34"/>
        <v>48269.04156291968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4">
        <f t="shared" si="37"/>
        <v>2.8986544242716114E-4</v>
      </c>
      <c r="H106" s="16">
        <f t="shared" si="38"/>
        <v>4.0001431054948241E-3</v>
      </c>
      <c r="I106" s="10">
        <f t="shared" si="39"/>
        <v>0.14294393601682476</v>
      </c>
      <c r="J106" s="16">
        <f t="shared" si="40"/>
        <v>1.058843970494998E-3</v>
      </c>
      <c r="K106" s="16">
        <f t="shared" si="41"/>
        <v>1.7731130786767838E-3</v>
      </c>
      <c r="L106" s="16">
        <f t="shared" si="32"/>
        <v>6.3832070832364213E-3</v>
      </c>
      <c r="M106" s="28">
        <f t="shared" si="42"/>
        <v>82582.208094810252</v>
      </c>
      <c r="N106" s="11">
        <f t="shared" si="43"/>
        <v>113963.44717083815</v>
      </c>
      <c r="O106" s="23">
        <f t="shared" si="33"/>
        <v>50515712.398421176</v>
      </c>
      <c r="P106" s="24">
        <f t="shared" si="34"/>
        <v>50515.712398421179</v>
      </c>
    </row>
  </sheetData>
  <mergeCells count="5">
    <mergeCell ref="O3:P3"/>
    <mergeCell ref="M2:P2"/>
    <mergeCell ref="C2:F3"/>
    <mergeCell ref="K3:L3"/>
    <mergeCell ref="G2:L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6"/>
  <sheetViews>
    <sheetView zoomScale="70" zoomScaleNormal="70" workbookViewId="0">
      <pane xSplit="6" ySplit="4" topLeftCell="G46" activePane="bottomRight" state="frozen"/>
      <selection pane="topRight" activeCell="G1" sqref="G1"/>
      <selection pane="bottomLeft" activeCell="A5" sqref="A5"/>
      <selection pane="bottomRight" activeCell="G5" sqref="G5:P106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10.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107" t="s">
        <v>8</v>
      </c>
      <c r="D2" s="108"/>
      <c r="E2" s="108"/>
      <c r="F2" s="108"/>
      <c r="G2" s="91" t="s">
        <v>11</v>
      </c>
      <c r="H2" s="91"/>
      <c r="I2" s="91"/>
      <c r="J2" s="91"/>
      <c r="K2" s="91"/>
      <c r="L2" s="91"/>
      <c r="M2" s="92" t="s">
        <v>26</v>
      </c>
      <c r="N2" s="92"/>
      <c r="O2" s="92"/>
      <c r="P2" s="93"/>
    </row>
    <row r="3" spans="1:16">
      <c r="A3" t="s">
        <v>3</v>
      </c>
      <c r="C3" s="109"/>
      <c r="D3" s="110"/>
      <c r="E3" s="110"/>
      <c r="F3" s="110"/>
      <c r="G3" s="17" t="s">
        <v>13</v>
      </c>
      <c r="H3" s="13" t="s">
        <v>20</v>
      </c>
      <c r="I3" s="13" t="s">
        <v>21</v>
      </c>
      <c r="J3" s="13" t="s">
        <v>15</v>
      </c>
      <c r="K3" s="94" t="s">
        <v>17</v>
      </c>
      <c r="L3" s="94"/>
      <c r="M3" s="25" t="s">
        <v>13</v>
      </c>
      <c r="N3" s="19" t="s">
        <v>20</v>
      </c>
      <c r="O3" s="105" t="s">
        <v>17</v>
      </c>
      <c r="P3" s="106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5">
        <f t="shared" ref="G5:G36" si="2">0.066*($C5^-0.2-($A$8+$C5)^-0.2)*100</f>
        <v>10.275844490255844</v>
      </c>
      <c r="H5" s="12">
        <f t="shared" ref="H5:H36" si="3">$A$14*$G5/100</f>
        <v>244.66785731299166</v>
      </c>
      <c r="I5" s="5">
        <f t="shared" ref="I5:I36" si="4">H5/$A$18*1000000</f>
        <v>6201.0304469026678</v>
      </c>
      <c r="J5" s="12">
        <f t="shared" ref="J5:J36" si="5">I5/$A$21/1000</f>
        <v>48.445550366427092</v>
      </c>
      <c r="K5" s="12">
        <f t="shared" ref="K5:K36" si="6">H5/$A$25</f>
        <v>108.45206441178709</v>
      </c>
      <c r="L5" s="12">
        <f>K5/1000*3600</f>
        <v>390.42743188243355</v>
      </c>
      <c r="M5" s="27">
        <f t="shared" ref="M5:M36" si="7">0.066/0.8*($A$8^0.8+C5^0.8-(C5+$A$8)^0.8)</f>
        <v>1.2890918506309391E-2</v>
      </c>
      <c r="N5" s="6">
        <f t="shared" ref="N5:N36" si="8">M5*$A$14/1000</f>
        <v>3.0693276963522659E-2</v>
      </c>
      <c r="O5" s="21">
        <f>N5/$A$25*1000</f>
        <v>13.605175959008273</v>
      </c>
      <c r="P5" s="22">
        <f>O5/1000</f>
        <v>1.3605175959008273E-2</v>
      </c>
    </row>
    <row r="6" spans="1:16">
      <c r="A6">
        <v>1.86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5">
        <f t="shared" si="2"/>
        <v>8.9217651857194049</v>
      </c>
      <c r="H6" s="12">
        <f t="shared" si="3"/>
        <v>212.42722907197901</v>
      </c>
      <c r="I6" s="5">
        <f t="shared" si="4"/>
        <v>5383.9017911592409</v>
      </c>
      <c r="J6" s="12">
        <f t="shared" si="5"/>
        <v>42.06173274343157</v>
      </c>
      <c r="K6" s="12">
        <f t="shared" si="6"/>
        <v>94.161005794316949</v>
      </c>
      <c r="L6" s="12">
        <f t="shared" ref="L6:L69" si="10">K6/1000*3600</f>
        <v>338.979620859541</v>
      </c>
      <c r="M6" s="27">
        <f t="shared" si="7"/>
        <v>2.2396638524369336E-2</v>
      </c>
      <c r="N6" s="6">
        <f t="shared" si="8"/>
        <v>5.332639632652339E-2</v>
      </c>
      <c r="O6" s="21">
        <f t="shared" ref="O6:O69" si="11">N6/$A$25*1000</f>
        <v>23.637587024168173</v>
      </c>
      <c r="P6" s="22">
        <f t="shared" ref="P6:P69" si="12">O6/1000</f>
        <v>2.3637587024168173E-2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5">
        <f t="shared" si="2"/>
        <v>8.2124630212982659</v>
      </c>
      <c r="H7" s="12">
        <f t="shared" si="3"/>
        <v>195.53874453711171</v>
      </c>
      <c r="I7" s="5">
        <f t="shared" si="4"/>
        <v>4955.8684239941131</v>
      </c>
      <c r="J7" s="12">
        <f t="shared" si="5"/>
        <v>38.717722062454008</v>
      </c>
      <c r="K7" s="12">
        <f t="shared" si="6"/>
        <v>86.674975415386399</v>
      </c>
      <c r="L7" s="12">
        <f t="shared" si="10"/>
        <v>312.02991149539099</v>
      </c>
      <c r="M7" s="27">
        <f t="shared" si="7"/>
        <v>3.0935074788867499E-2</v>
      </c>
      <c r="N7" s="6">
        <f t="shared" si="8"/>
        <v>7.3656413072293522E-2</v>
      </c>
      <c r="O7" s="21">
        <f t="shared" si="11"/>
        <v>32.649119269633658</v>
      </c>
      <c r="P7" s="22">
        <f t="shared" si="12"/>
        <v>3.264911926963366E-2</v>
      </c>
    </row>
    <row r="8" spans="1:16">
      <c r="A8">
        <f>A6*365*24*3600</f>
        <v>58656960.000000007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5">
        <f t="shared" si="2"/>
        <v>7.7429706844786148</v>
      </c>
      <c r="H8" s="12">
        <f t="shared" si="3"/>
        <v>184.36013199743581</v>
      </c>
      <c r="I8" s="5">
        <f t="shared" si="4"/>
        <v>4672.5499796592612</v>
      </c>
      <c r="J8" s="12">
        <f t="shared" si="5"/>
        <v>36.504296716087978</v>
      </c>
      <c r="K8" s="12">
        <f t="shared" si="6"/>
        <v>81.719916665530064</v>
      </c>
      <c r="L8" s="12">
        <f t="shared" si="10"/>
        <v>294.19169999590821</v>
      </c>
      <c r="M8" s="27">
        <f t="shared" si="7"/>
        <v>3.889930406876374E-2</v>
      </c>
      <c r="N8" s="6">
        <f t="shared" si="8"/>
        <v>9.2619242987726461E-2</v>
      </c>
      <c r="O8" s="21">
        <f t="shared" si="11"/>
        <v>41.054628983921312</v>
      </c>
      <c r="P8" s="22">
        <f t="shared" si="12"/>
        <v>4.1054628983921308E-2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5">
        <f t="shared" si="2"/>
        <v>7.3969585632444916</v>
      </c>
      <c r="H9" s="12">
        <f t="shared" si="3"/>
        <v>176.12158339085133</v>
      </c>
      <c r="I9" s="5">
        <f t="shared" si="4"/>
        <v>4463.7465376837827</v>
      </c>
      <c r="J9" s="12">
        <f t="shared" si="5"/>
        <v>34.873019825654545</v>
      </c>
      <c r="K9" s="12">
        <f t="shared" si="6"/>
        <v>78.068077744171688</v>
      </c>
      <c r="L9" s="12">
        <f t="shared" si="10"/>
        <v>281.04507987901803</v>
      </c>
      <c r="M9" s="27">
        <f t="shared" si="7"/>
        <v>4.6461554560228255E-2</v>
      </c>
      <c r="N9" s="6">
        <f t="shared" si="8"/>
        <v>0.11062496140790347</v>
      </c>
      <c r="O9" s="21">
        <f t="shared" si="11"/>
        <v>49.035887148893387</v>
      </c>
      <c r="P9" s="22">
        <f t="shared" si="12"/>
        <v>4.9035887148893384E-2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5">
        <f t="shared" si="2"/>
        <v>7.1254872857656668</v>
      </c>
      <c r="H10" s="12">
        <f t="shared" si="3"/>
        <v>169.65785227408054</v>
      </c>
      <c r="I10" s="5">
        <f t="shared" si="4"/>
        <v>4299.9252908069884</v>
      </c>
      <c r="J10" s="12">
        <f t="shared" si="5"/>
        <v>33.593166334429597</v>
      </c>
      <c r="K10" s="12">
        <f t="shared" si="6"/>
        <v>75.202948703049898</v>
      </c>
      <c r="L10" s="12">
        <f t="shared" si="10"/>
        <v>270.73061533097967</v>
      </c>
      <c r="M10" s="27">
        <f t="shared" si="7"/>
        <v>5.3717830832465556E-2</v>
      </c>
      <c r="N10" s="6">
        <f t="shared" si="8"/>
        <v>0.12790215521210049</v>
      </c>
      <c r="O10" s="21">
        <f t="shared" si="11"/>
        <v>56.694217735860157</v>
      </c>
      <c r="P10" s="22">
        <f t="shared" si="12"/>
        <v>5.6694217735860156E-2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5">
        <f t="shared" si="2"/>
        <v>6.9035595173759869</v>
      </c>
      <c r="H11" s="12">
        <f t="shared" si="3"/>
        <v>164.37375210872224</v>
      </c>
      <c r="I11" s="5">
        <f t="shared" si="4"/>
        <v>4166.0014220580451</v>
      </c>
      <c r="J11" s="12">
        <f t="shared" si="5"/>
        <v>32.546886109828478</v>
      </c>
      <c r="K11" s="12">
        <f t="shared" si="6"/>
        <v>72.860705721951362</v>
      </c>
      <c r="L11" s="12">
        <f t="shared" si="10"/>
        <v>262.29854059902488</v>
      </c>
      <c r="M11" s="27">
        <f t="shared" si="7"/>
        <v>6.0728934388607742E-2</v>
      </c>
      <c r="N11" s="6">
        <f t="shared" si="8"/>
        <v>0.14459559277927503</v>
      </c>
      <c r="O11" s="21">
        <f t="shared" si="11"/>
        <v>64.093791125565176</v>
      </c>
      <c r="P11" s="22">
        <f t="shared" si="12"/>
        <v>6.409379112556518E-2</v>
      </c>
    </row>
    <row r="12" spans="1:16">
      <c r="A12">
        <v>784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5">
        <f t="shared" si="2"/>
        <v>6.7167704675551363</v>
      </c>
      <c r="H12" s="12">
        <f t="shared" si="3"/>
        <v>159.9263048324878</v>
      </c>
      <c r="I12" s="5">
        <f t="shared" si="4"/>
        <v>4053.2822595419661</v>
      </c>
      <c r="J12" s="12">
        <f t="shared" si="5"/>
        <v>31.66626765267161</v>
      </c>
      <c r="K12" s="12">
        <f t="shared" si="6"/>
        <v>70.889319517946731</v>
      </c>
      <c r="L12" s="12">
        <f t="shared" si="10"/>
        <v>255.20155026460824</v>
      </c>
      <c r="M12" s="27">
        <f t="shared" si="7"/>
        <v>6.7536605936475105E-2</v>
      </c>
      <c r="N12" s="6">
        <f t="shared" si="8"/>
        <v>0.16080465873474722</v>
      </c>
      <c r="O12" s="21">
        <f t="shared" si="11"/>
        <v>71.278660786678742</v>
      </c>
      <c r="P12" s="22">
        <f t="shared" si="12"/>
        <v>7.1278660786678744E-2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5">
        <f t="shared" si="2"/>
        <v>6.5561009586765167</v>
      </c>
      <c r="H13" s="12">
        <f t="shared" si="3"/>
        <v>156.10076382608787</v>
      </c>
      <c r="I13" s="5">
        <f t="shared" si="4"/>
        <v>3956.3251172467521</v>
      </c>
      <c r="J13" s="12">
        <f t="shared" si="5"/>
        <v>30.908789978490251</v>
      </c>
      <c r="K13" s="12">
        <f t="shared" si="6"/>
        <v>69.193600986741089</v>
      </c>
      <c r="L13" s="12">
        <f t="shared" si="10"/>
        <v>249.09696355226791</v>
      </c>
      <c r="M13" s="27">
        <f t="shared" si="7"/>
        <v>7.4171149944886564E-2</v>
      </c>
      <c r="N13" s="6">
        <f t="shared" si="8"/>
        <v>0.17660150801877492</v>
      </c>
      <c r="O13" s="21">
        <f t="shared" si="11"/>
        <v>78.280810292010173</v>
      </c>
      <c r="P13" s="22">
        <f t="shared" si="12"/>
        <v>7.8280810292010172E-2</v>
      </c>
    </row>
    <row r="14" spans="1:16">
      <c r="A14">
        <v>2381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5">
        <f t="shared" si="2"/>
        <v>6.4155494205785164</v>
      </c>
      <c r="H14" s="12">
        <f t="shared" si="3"/>
        <v>152.75423170397448</v>
      </c>
      <c r="I14" s="5">
        <f t="shared" si="4"/>
        <v>3871.5083055549085</v>
      </c>
      <c r="J14" s="12">
        <f t="shared" si="5"/>
        <v>30.246158637147719</v>
      </c>
      <c r="K14" s="12">
        <f t="shared" si="6"/>
        <v>67.710209088641179</v>
      </c>
      <c r="L14" s="12">
        <f t="shared" si="10"/>
        <v>243.75675271910828</v>
      </c>
      <c r="M14" s="27">
        <f t="shared" si="7"/>
        <v>8.0655494577367801E-2</v>
      </c>
      <c r="N14" s="6">
        <f t="shared" si="8"/>
        <v>0.19204073258871274</v>
      </c>
      <c r="O14" s="21">
        <f t="shared" si="11"/>
        <v>85.124438204216645</v>
      </c>
      <c r="P14" s="22">
        <f t="shared" si="12"/>
        <v>8.512443820421664E-2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5">
        <f t="shared" si="2"/>
        <v>5.9014616366723764</v>
      </c>
      <c r="H15" s="12">
        <f t="shared" si="3"/>
        <v>140.51380156916929</v>
      </c>
      <c r="I15" s="5">
        <f t="shared" si="4"/>
        <v>3561.2784258203897</v>
      </c>
      <c r="J15" s="12">
        <f t="shared" si="5"/>
        <v>27.822487701721794</v>
      </c>
      <c r="K15" s="12">
        <f t="shared" si="6"/>
        <v>62.284486511156608</v>
      </c>
      <c r="L15" s="12">
        <f t="shared" si="10"/>
        <v>224.22415144016381</v>
      </c>
      <c r="M15" s="27">
        <f t="shared" si="7"/>
        <v>0.1113440955412807</v>
      </c>
      <c r="N15" s="6">
        <f t="shared" si="8"/>
        <v>0.26511029148378934</v>
      </c>
      <c r="O15" s="21">
        <f t="shared" si="11"/>
        <v>117.51342707614778</v>
      </c>
      <c r="P15" s="22">
        <f t="shared" si="12"/>
        <v>0.11751342707614777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5">
        <f t="shared" si="2"/>
        <v>5.561183138961848</v>
      </c>
      <c r="H16" s="12">
        <f t="shared" si="3"/>
        <v>132.41177053868159</v>
      </c>
      <c r="I16" s="5">
        <f t="shared" si="4"/>
        <v>3355.9349791839413</v>
      </c>
      <c r="J16" s="12">
        <f t="shared" si="5"/>
        <v>26.218242024874542</v>
      </c>
      <c r="K16" s="12">
        <f t="shared" si="6"/>
        <v>58.693160699770218</v>
      </c>
      <c r="L16" s="12">
        <f t="shared" si="10"/>
        <v>211.29537851917277</v>
      </c>
      <c r="M16" s="27">
        <f t="shared" si="7"/>
        <v>0.13995183158491273</v>
      </c>
      <c r="N16" s="6">
        <f t="shared" si="8"/>
        <v>0.33322531100367719</v>
      </c>
      <c r="O16" s="21">
        <f t="shared" si="11"/>
        <v>147.7062548775165</v>
      </c>
      <c r="P16" s="22">
        <f t="shared" si="12"/>
        <v>0.14770625487751651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5">
        <f t="shared" si="2"/>
        <v>5.3104005903742477</v>
      </c>
      <c r="H17" s="12">
        <f t="shared" si="3"/>
        <v>126.44063805681084</v>
      </c>
      <c r="I17" s="5">
        <f t="shared" si="4"/>
        <v>3204.5984908964629</v>
      </c>
      <c r="J17" s="12">
        <f t="shared" si="5"/>
        <v>25.035925710128616</v>
      </c>
      <c r="K17" s="12">
        <f t="shared" si="6"/>
        <v>56.046382117380695</v>
      </c>
      <c r="L17" s="12">
        <f t="shared" si="10"/>
        <v>201.7669756225705</v>
      </c>
      <c r="M17" s="27">
        <f t="shared" si="7"/>
        <v>0.16710283505846746</v>
      </c>
      <c r="N17" s="6">
        <f t="shared" si="8"/>
        <v>0.39787185027421101</v>
      </c>
      <c r="O17" s="21">
        <f t="shared" si="11"/>
        <v>176.36163575984531</v>
      </c>
      <c r="P17" s="22">
        <f t="shared" si="12"/>
        <v>0.17636163575984531</v>
      </c>
    </row>
    <row r="18" spans="1:16">
      <c r="A18">
        <v>39456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5">
        <f t="shared" si="2"/>
        <v>5.1136437294538633</v>
      </c>
      <c r="H18" s="12">
        <f t="shared" si="3"/>
        <v>121.7558571982965</v>
      </c>
      <c r="I18" s="5">
        <f t="shared" si="4"/>
        <v>3085.8641828440923</v>
      </c>
      <c r="J18" s="12">
        <f t="shared" si="5"/>
        <v>24.108313928469471</v>
      </c>
      <c r="K18" s="12">
        <f t="shared" si="6"/>
        <v>53.969794857400935</v>
      </c>
      <c r="L18" s="12">
        <f t="shared" si="10"/>
        <v>194.29126148664338</v>
      </c>
      <c r="M18" s="27">
        <f t="shared" si="7"/>
        <v>0.19314501946675591</v>
      </c>
      <c r="N18" s="6">
        <f t="shared" si="8"/>
        <v>0.4598782913503458</v>
      </c>
      <c r="O18" s="21">
        <f t="shared" si="11"/>
        <v>203.84676035033061</v>
      </c>
      <c r="P18" s="22">
        <f t="shared" si="12"/>
        <v>0.20384676035033061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5">
        <f t="shared" si="2"/>
        <v>4.9527949963885254</v>
      </c>
      <c r="H19" s="12">
        <f t="shared" si="3"/>
        <v>117.9260488640108</v>
      </c>
      <c r="I19" s="5">
        <f t="shared" si="4"/>
        <v>2988.7988864560725</v>
      </c>
      <c r="J19" s="12">
        <f t="shared" si="5"/>
        <v>23.349991300438067</v>
      </c>
      <c r="K19" s="12">
        <f t="shared" si="6"/>
        <v>52.272184780146631</v>
      </c>
      <c r="L19" s="12">
        <f t="shared" si="10"/>
        <v>188.17986520852787</v>
      </c>
      <c r="M19" s="27">
        <f t="shared" si="7"/>
        <v>0.21829872391477695</v>
      </c>
      <c r="N19" s="6">
        <f t="shared" si="8"/>
        <v>0.51976926164108384</v>
      </c>
      <c r="O19" s="21">
        <f t="shared" si="11"/>
        <v>230.3941762593457</v>
      </c>
      <c r="P19" s="22">
        <f t="shared" si="12"/>
        <v>0.23039417625934569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5">
        <f t="shared" si="2"/>
        <v>4.8174140919495692</v>
      </c>
      <c r="H20" s="12">
        <f t="shared" si="3"/>
        <v>114.70262952931924</v>
      </c>
      <c r="I20" s="5">
        <f t="shared" si="4"/>
        <v>2907.1023299198919</v>
      </c>
      <c r="J20" s="12">
        <f t="shared" si="5"/>
        <v>22.711736952499155</v>
      </c>
      <c r="K20" s="12">
        <f t="shared" si="6"/>
        <v>50.843364153067043</v>
      </c>
      <c r="L20" s="12">
        <f t="shared" si="10"/>
        <v>183.03611095104134</v>
      </c>
      <c r="M20" s="27">
        <f t="shared" si="7"/>
        <v>0.24271521064394622</v>
      </c>
      <c r="N20" s="6">
        <f t="shared" si="8"/>
        <v>0.57790491654323595</v>
      </c>
      <c r="O20" s="21">
        <f t="shared" si="11"/>
        <v>256.16352683654077</v>
      </c>
      <c r="P20" s="22">
        <f t="shared" si="12"/>
        <v>0.25616352683654076</v>
      </c>
    </row>
    <row r="21" spans="1:16">
      <c r="A21">
        <v>0.128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5">
        <f t="shared" si="2"/>
        <v>4.7009640996101343</v>
      </c>
      <c r="H21" s="12">
        <f t="shared" si="3"/>
        <v>111.9299552117173</v>
      </c>
      <c r="I21" s="5">
        <f t="shared" si="4"/>
        <v>2836.829765098269</v>
      </c>
      <c r="J21" s="12">
        <f t="shared" si="5"/>
        <v>22.162732539830227</v>
      </c>
      <c r="K21" s="12">
        <f t="shared" si="6"/>
        <v>49.614341849165477</v>
      </c>
      <c r="L21" s="12">
        <f t="shared" si="10"/>
        <v>178.61163065699574</v>
      </c>
      <c r="M21" s="27">
        <f t="shared" si="7"/>
        <v>0.26650429964996875</v>
      </c>
      <c r="N21" s="6">
        <f t="shared" si="8"/>
        <v>0.63454673746657553</v>
      </c>
      <c r="O21" s="21">
        <f t="shared" si="11"/>
        <v>281.27071696213454</v>
      </c>
      <c r="P21" s="22">
        <f t="shared" si="12"/>
        <v>0.28127071696213457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5">
        <f t="shared" si="2"/>
        <v>4.5990952033669581</v>
      </c>
      <c r="H22" s="12">
        <f t="shared" si="3"/>
        <v>109.50445679216728</v>
      </c>
      <c r="I22" s="5">
        <f t="shared" si="4"/>
        <v>2775.3562650082945</v>
      </c>
      <c r="J22" s="12">
        <f t="shared" si="5"/>
        <v>21.682470820377301</v>
      </c>
      <c r="K22" s="12">
        <f t="shared" si="6"/>
        <v>48.539209570996135</v>
      </c>
      <c r="L22" s="12">
        <f t="shared" si="10"/>
        <v>174.74115445558607</v>
      </c>
      <c r="M22" s="27">
        <f t="shared" si="7"/>
        <v>0.28974908270349264</v>
      </c>
      <c r="N22" s="6">
        <f t="shared" si="8"/>
        <v>0.68989256591701598</v>
      </c>
      <c r="O22" s="21">
        <f t="shared" si="11"/>
        <v>305.80344233910284</v>
      </c>
      <c r="P22" s="22">
        <f t="shared" si="12"/>
        <v>0.30580344233910284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5">
        <f t="shared" si="2"/>
        <v>4.5087746635875829</v>
      </c>
      <c r="H23" s="12">
        <f t="shared" si="3"/>
        <v>107.35392474002036</v>
      </c>
      <c r="I23" s="5">
        <f t="shared" si="4"/>
        <v>2720.8517016428518</v>
      </c>
      <c r="J23" s="12">
        <f t="shared" si="5"/>
        <v>21.25665391908478</v>
      </c>
      <c r="K23" s="12">
        <f t="shared" si="6"/>
        <v>47.585959547881373</v>
      </c>
      <c r="L23" s="12">
        <f t="shared" si="10"/>
        <v>171.30945437237295</v>
      </c>
      <c r="M23" s="27">
        <f t="shared" si="7"/>
        <v>0.31251445379981307</v>
      </c>
      <c r="N23" s="6">
        <f t="shared" si="8"/>
        <v>0.74409691449735482</v>
      </c>
      <c r="O23" s="21">
        <f t="shared" si="11"/>
        <v>329.83019259634528</v>
      </c>
      <c r="P23" s="22">
        <f t="shared" si="12"/>
        <v>0.32983019259634527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5">
        <f t="shared" si="2"/>
        <v>4.4278084076155029</v>
      </c>
      <c r="H24" s="12">
        <f t="shared" si="3"/>
        <v>105.42611818532512</v>
      </c>
      <c r="I24" s="5">
        <f t="shared" si="4"/>
        <v>2671.9920464650531</v>
      </c>
      <c r="J24" s="12">
        <f t="shared" si="5"/>
        <v>20.874937863008228</v>
      </c>
      <c r="K24" s="12">
        <f t="shared" si="6"/>
        <v>46.731435365835608</v>
      </c>
      <c r="L24" s="12">
        <f t="shared" si="10"/>
        <v>168.2331673170082</v>
      </c>
      <c r="M24" s="27">
        <f t="shared" si="7"/>
        <v>0.33485238941037099</v>
      </c>
      <c r="N24" s="6">
        <f t="shared" si="8"/>
        <v>0.79728353918609329</v>
      </c>
      <c r="O24" s="21">
        <f t="shared" si="11"/>
        <v>353.40582410731093</v>
      </c>
      <c r="P24" s="22">
        <f t="shared" si="12"/>
        <v>0.35340582410731092</v>
      </c>
    </row>
    <row r="25" spans="1:16">
      <c r="A25" s="40">
        <v>2.2559999999999998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5">
        <f t="shared" si="2"/>
        <v>4.3545607269683408</v>
      </c>
      <c r="H25" s="12">
        <f t="shared" si="3"/>
        <v>103.6820909091162</v>
      </c>
      <c r="I25" s="5">
        <f t="shared" si="4"/>
        <v>2627.7902197160433</v>
      </c>
      <c r="J25" s="12">
        <f t="shared" si="5"/>
        <v>20.529611091531589</v>
      </c>
      <c r="K25" s="12">
        <f t="shared" si="6"/>
        <v>45.958373629927394</v>
      </c>
      <c r="L25" s="12">
        <f t="shared" si="10"/>
        <v>165.45014506773862</v>
      </c>
      <c r="M25" s="27">
        <f t="shared" si="7"/>
        <v>0.35680538083543073</v>
      </c>
      <c r="N25" s="6">
        <f t="shared" si="8"/>
        <v>0.84955361176916055</v>
      </c>
      <c r="O25" s="21">
        <f t="shared" si="11"/>
        <v>376.57518252179108</v>
      </c>
      <c r="P25" s="22">
        <f t="shared" si="12"/>
        <v>0.37657518252179106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5">
        <f t="shared" si="2"/>
        <v>4.2877814527951674</v>
      </c>
      <c r="H26" s="12">
        <f t="shared" si="3"/>
        <v>102.09207639105294</v>
      </c>
      <c r="I26" s="5">
        <f t="shared" si="4"/>
        <v>2587.4917982322827</v>
      </c>
      <c r="J26" s="12">
        <f t="shared" si="5"/>
        <v>20.214779673689709</v>
      </c>
      <c r="K26" s="12">
        <f t="shared" si="6"/>
        <v>45.25357996057312</v>
      </c>
      <c r="L26" s="12">
        <f t="shared" si="10"/>
        <v>162.91288785806324</v>
      </c>
      <c r="M26" s="27">
        <f t="shared" si="7"/>
        <v>0.37840876229689457</v>
      </c>
      <c r="N26" s="6">
        <f t="shared" si="8"/>
        <v>0.90099126302890598</v>
      </c>
      <c r="O26" s="21">
        <f t="shared" si="11"/>
        <v>399.37555985323854</v>
      </c>
      <c r="P26" s="22">
        <f t="shared" si="12"/>
        <v>0.39937555985323853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5">
        <f t="shared" si="2"/>
        <v>4.2264948335910244</v>
      </c>
      <c r="H27" s="12">
        <f t="shared" si="3"/>
        <v>100.63284198780229</v>
      </c>
      <c r="I27" s="5">
        <f t="shared" si="4"/>
        <v>2550.5079579228077</v>
      </c>
      <c r="J27" s="12">
        <f t="shared" si="5"/>
        <v>19.925843421271932</v>
      </c>
      <c r="K27" s="12">
        <f t="shared" si="6"/>
        <v>44.606756200266979</v>
      </c>
      <c r="L27" s="12">
        <f t="shared" si="10"/>
        <v>160.58432232096112</v>
      </c>
      <c r="M27" s="27">
        <f t="shared" si="7"/>
        <v>0.39969233897631057</v>
      </c>
      <c r="N27" s="6">
        <f t="shared" si="8"/>
        <v>0.95166745910259543</v>
      </c>
      <c r="O27" s="21">
        <f t="shared" si="11"/>
        <v>421.8384127227817</v>
      </c>
      <c r="P27" s="22">
        <f t="shared" si="12"/>
        <v>0.42183841272278172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5">
        <f t="shared" si="2"/>
        <v>4.169925530531458</v>
      </c>
      <c r="H28" s="12">
        <f t="shared" si="3"/>
        <v>99.285926881954026</v>
      </c>
      <c r="I28" s="5">
        <f t="shared" si="4"/>
        <v>2516.3708151346823</v>
      </c>
      <c r="J28" s="12">
        <f t="shared" si="5"/>
        <v>19.659146993239705</v>
      </c>
      <c r="K28" s="12">
        <f t="shared" si="6"/>
        <v>44.009719362568276</v>
      </c>
      <c r="L28" s="12">
        <f t="shared" si="10"/>
        <v>158.43498970524578</v>
      </c>
      <c r="M28" s="27">
        <f t="shared" si="7"/>
        <v>0.42068156451685357</v>
      </c>
      <c r="N28" s="6">
        <f t="shared" si="8"/>
        <v>1.0016428051146284</v>
      </c>
      <c r="O28" s="21">
        <f t="shared" si="11"/>
        <v>443.99060510400199</v>
      </c>
      <c r="P28" s="22">
        <f t="shared" si="12"/>
        <v>0.44399060510400201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5">
        <f t="shared" si="2"/>
        <v>4.117447836862449</v>
      </c>
      <c r="H29" s="12">
        <f t="shared" si="3"/>
        <v>98.036432995694909</v>
      </c>
      <c r="I29" s="5">
        <f t="shared" si="4"/>
        <v>2484.7027827376041</v>
      </c>
      <c r="J29" s="12">
        <f t="shared" si="5"/>
        <v>19.411740490137529</v>
      </c>
      <c r="K29" s="12">
        <f t="shared" si="6"/>
        <v>43.455865689581081</v>
      </c>
      <c r="L29" s="12">
        <f t="shared" si="10"/>
        <v>156.44111648249191</v>
      </c>
      <c r="M29" s="27">
        <f t="shared" si="7"/>
        <v>0.44139840750081932</v>
      </c>
      <c r="N29" s="6">
        <f t="shared" si="8"/>
        <v>1.0509696082594508</v>
      </c>
      <c r="O29" s="21">
        <f t="shared" si="11"/>
        <v>465.85532281004032</v>
      </c>
      <c r="P29" s="22">
        <f t="shared" si="12"/>
        <v>0.46585532281004033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5">
        <f t="shared" si="2"/>
        <v>4.0685499244596963</v>
      </c>
      <c r="H30" s="12">
        <f t="shared" si="3"/>
        <v>96.872173701385364</v>
      </c>
      <c r="I30" s="5">
        <f t="shared" si="4"/>
        <v>2455.1949944592807</v>
      </c>
      <c r="J30" s="12">
        <f t="shared" si="5"/>
        <v>19.18121089421313</v>
      </c>
      <c r="K30" s="12">
        <f t="shared" si="6"/>
        <v>42.939793307351671</v>
      </c>
      <c r="L30" s="12">
        <f t="shared" si="10"/>
        <v>154.58325590646601</v>
      </c>
      <c r="M30" s="27">
        <f t="shared" si="7"/>
        <v>0.461862004462746</v>
      </c>
      <c r="N30" s="6">
        <f t="shared" si="8"/>
        <v>1.0996934326257983</v>
      </c>
      <c r="O30" s="21">
        <f t="shared" si="11"/>
        <v>487.45276268874045</v>
      </c>
      <c r="P30" s="22">
        <f t="shared" si="12"/>
        <v>0.48745276268874044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5">
        <f t="shared" si="2"/>
        <v>4.0228081000206899</v>
      </c>
      <c r="H31" s="12">
        <f t="shared" si="3"/>
        <v>95.783060861492629</v>
      </c>
      <c r="I31" s="5">
        <f t="shared" si="4"/>
        <v>2427.5917696039292</v>
      </c>
      <c r="J31" s="12">
        <f t="shared" si="5"/>
        <v>18.965560700030696</v>
      </c>
      <c r="K31" s="12">
        <f t="shared" si="6"/>
        <v>42.457030523711275</v>
      </c>
      <c r="L31" s="12">
        <f t="shared" si="10"/>
        <v>152.84530988536059</v>
      </c>
      <c r="M31" s="27">
        <f t="shared" si="7"/>
        <v>0.4820891631720588</v>
      </c>
      <c r="N31" s="6">
        <f t="shared" si="8"/>
        <v>1.147854297512672</v>
      </c>
      <c r="O31" s="21">
        <f t="shared" si="11"/>
        <v>508.80066379107802</v>
      </c>
      <c r="P31" s="22">
        <f t="shared" si="12"/>
        <v>0.50880066379107802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5">
        <f t="shared" si="2"/>
        <v>3.9798678998080059</v>
      </c>
      <c r="H32" s="12">
        <f t="shared" si="3"/>
        <v>94.760654694428609</v>
      </c>
      <c r="I32" s="5">
        <f t="shared" si="4"/>
        <v>2401.6792045424932</v>
      </c>
      <c r="J32" s="12">
        <f t="shared" si="5"/>
        <v>18.763118785488228</v>
      </c>
      <c r="K32" s="12">
        <f t="shared" si="6"/>
        <v>42.003836300721908</v>
      </c>
      <c r="L32" s="12">
        <f t="shared" si="10"/>
        <v>151.21381068259888</v>
      </c>
      <c r="M32" s="27">
        <f t="shared" si="7"/>
        <v>0.50209475187468344</v>
      </c>
      <c r="N32" s="6">
        <f t="shared" si="8"/>
        <v>1.1954876042136213</v>
      </c>
      <c r="O32" s="21">
        <f t="shared" si="11"/>
        <v>529.91471817979675</v>
      </c>
      <c r="P32" s="22">
        <f t="shared" si="12"/>
        <v>0.52991471817979674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5">
        <f t="shared" si="2"/>
        <v>3.8307540839917142</v>
      </c>
      <c r="H33" s="12">
        <f t="shared" si="3"/>
        <v>91.210254739842711</v>
      </c>
      <c r="I33" s="5">
        <f t="shared" si="4"/>
        <v>2311.6954262936615</v>
      </c>
      <c r="J33" s="12">
        <f t="shared" si="5"/>
        <v>18.060120517919231</v>
      </c>
      <c r="K33" s="12">
        <f t="shared" si="6"/>
        <v>40.430077455604042</v>
      </c>
      <c r="L33" s="12">
        <f t="shared" si="10"/>
        <v>145.54827884017456</v>
      </c>
      <c r="M33" s="27">
        <f t="shared" si="7"/>
        <v>0.58014662977599074</v>
      </c>
      <c r="N33" s="6">
        <f t="shared" si="8"/>
        <v>1.3813291254966338</v>
      </c>
      <c r="O33" s="21">
        <f t="shared" si="11"/>
        <v>612.29127903219592</v>
      </c>
      <c r="P33" s="22">
        <f t="shared" si="12"/>
        <v>0.61229127903219593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5">
        <f t="shared" si="2"/>
        <v>3.7088535403065559</v>
      </c>
      <c r="H34" s="12">
        <f t="shared" si="3"/>
        <v>88.307802794699086</v>
      </c>
      <c r="I34" s="5">
        <f t="shared" si="4"/>
        <v>2238.1336880246117</v>
      </c>
      <c r="J34" s="12">
        <f t="shared" si="5"/>
        <v>17.485419437692279</v>
      </c>
      <c r="K34" s="12">
        <f t="shared" si="6"/>
        <v>39.143529607579389</v>
      </c>
      <c r="L34" s="12">
        <f t="shared" si="10"/>
        <v>140.9167065872858</v>
      </c>
      <c r="M34" s="27">
        <f t="shared" si="7"/>
        <v>0.65550513911526653</v>
      </c>
      <c r="N34" s="6">
        <f t="shared" si="8"/>
        <v>1.5607577362334495</v>
      </c>
      <c r="O34" s="21">
        <f t="shared" si="11"/>
        <v>691.82523769213185</v>
      </c>
      <c r="P34" s="22">
        <f t="shared" si="12"/>
        <v>0.69182523769213189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5">
        <f t="shared" si="2"/>
        <v>3.6062540015024238</v>
      </c>
      <c r="H35" s="12">
        <f t="shared" si="3"/>
        <v>85.864907775772721</v>
      </c>
      <c r="I35" s="5">
        <f t="shared" si="4"/>
        <v>2176.2192765554728</v>
      </c>
      <c r="J35" s="12">
        <f t="shared" si="5"/>
        <v>17.001713098089628</v>
      </c>
      <c r="K35" s="12">
        <f t="shared" si="6"/>
        <v>38.060686070821248</v>
      </c>
      <c r="L35" s="12">
        <f t="shared" si="10"/>
        <v>137.01846985495649</v>
      </c>
      <c r="M35" s="27">
        <f t="shared" si="7"/>
        <v>0.7286288225330646</v>
      </c>
      <c r="N35" s="6">
        <f t="shared" si="8"/>
        <v>1.7348652264512268</v>
      </c>
      <c r="O35" s="21">
        <f t="shared" si="11"/>
        <v>769.00054363972822</v>
      </c>
      <c r="P35" s="22">
        <f t="shared" si="12"/>
        <v>0.76900054363972825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5">
        <f t="shared" si="2"/>
        <v>3.5180014112424911</v>
      </c>
      <c r="H36" s="12">
        <f t="shared" si="3"/>
        <v>83.763613601683716</v>
      </c>
      <c r="I36" s="5">
        <f t="shared" si="4"/>
        <v>2122.9626318350497</v>
      </c>
      <c r="J36" s="12">
        <f t="shared" si="5"/>
        <v>16.585645561211326</v>
      </c>
      <c r="K36" s="12">
        <f t="shared" si="6"/>
        <v>37.129261348264059</v>
      </c>
      <c r="L36" s="12">
        <f t="shared" si="10"/>
        <v>133.66534085375062</v>
      </c>
      <c r="M36" s="27">
        <f t="shared" si="7"/>
        <v>0.79985059251892388</v>
      </c>
      <c r="N36" s="6">
        <f t="shared" si="8"/>
        <v>1.9044442607875578</v>
      </c>
      <c r="O36" s="21">
        <f t="shared" si="11"/>
        <v>844.16855531363387</v>
      </c>
      <c r="P36" s="22">
        <f t="shared" si="12"/>
        <v>0.84416855531363388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5">
        <f t="shared" ref="G37:G68" si="15">0.066*($C37^-0.2-($A$8+$C37)^-0.2)*100</f>
        <v>3.4407992254380466</v>
      </c>
      <c r="H37" s="12">
        <f t="shared" ref="H37:H68" si="16">$A$14*$G37/100</f>
        <v>81.925429557679891</v>
      </c>
      <c r="I37" s="5">
        <f t="shared" ref="I37:I68" si="17">H37/$A$18*1000000</f>
        <v>2076.3744312064046</v>
      </c>
      <c r="J37" s="12">
        <f t="shared" ref="J37:J68" si="18">I37/$A$21/1000</f>
        <v>16.221675243800036</v>
      </c>
      <c r="K37" s="12">
        <f t="shared" ref="K37:K68" si="19">H37/$A$25</f>
        <v>36.314463456418395</v>
      </c>
      <c r="L37" s="12">
        <f t="shared" si="10"/>
        <v>130.73206844310621</v>
      </c>
      <c r="M37" s="27">
        <f t="shared" ref="M37:M68" si="20">0.066/0.8*($A$8^0.8+C37^0.8-(C37+$A$8)^0.8)</f>
        <v>0.86942233372887134</v>
      </c>
      <c r="N37" s="6">
        <f t="shared" ref="N37:N68" si="21">M37*$A$14/1000</f>
        <v>2.0700945766084429</v>
      </c>
      <c r="O37" s="21">
        <f t="shared" si="11"/>
        <v>917.59511374487727</v>
      </c>
      <c r="P37" s="22">
        <f t="shared" si="12"/>
        <v>0.91759511374487723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5">
        <f t="shared" si="15"/>
        <v>3.3723490572376789</v>
      </c>
      <c r="H38" s="12">
        <f t="shared" si="16"/>
        <v>80.295631052829137</v>
      </c>
      <c r="I38" s="5">
        <f t="shared" si="17"/>
        <v>2035.0676969999276</v>
      </c>
      <c r="J38" s="12">
        <f t="shared" si="18"/>
        <v>15.898966382811933</v>
      </c>
      <c r="K38" s="12">
        <f t="shared" si="19"/>
        <v>35.592035041147668</v>
      </c>
      <c r="L38" s="12">
        <f t="shared" si="10"/>
        <v>128.13132614813162</v>
      </c>
      <c r="M38" s="27">
        <f t="shared" si="20"/>
        <v>0.93754077080287979</v>
      </c>
      <c r="N38" s="6">
        <f t="shared" si="21"/>
        <v>2.2322845752816565</v>
      </c>
      <c r="O38" s="21">
        <f t="shared" si="11"/>
        <v>989.4878436532166</v>
      </c>
      <c r="P38" s="22">
        <f t="shared" si="12"/>
        <v>0.98948784365321663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5">
        <f t="shared" si="15"/>
        <v>3.3109881105045882</v>
      </c>
      <c r="H39" s="12">
        <f t="shared" si="16"/>
        <v>78.834626911114242</v>
      </c>
      <c r="I39" s="5">
        <f t="shared" si="17"/>
        <v>1998.0390032216708</v>
      </c>
      <c r="J39" s="12">
        <f t="shared" si="18"/>
        <v>15.609679712669301</v>
      </c>
      <c r="K39" s="12">
        <f t="shared" si="19"/>
        <v>34.944426822302418</v>
      </c>
      <c r="L39" s="12">
        <f t="shared" si="10"/>
        <v>125.79993656028871</v>
      </c>
      <c r="M39" s="27">
        <f t="shared" si="20"/>
        <v>1.0043634654575726</v>
      </c>
      <c r="N39" s="6">
        <f t="shared" si="21"/>
        <v>2.3913894112544805</v>
      </c>
      <c r="O39" s="21">
        <f t="shared" si="11"/>
        <v>1060.0130369035819</v>
      </c>
      <c r="P39" s="22">
        <f t="shared" si="12"/>
        <v>1.0600130369035818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5">
        <f t="shared" si="15"/>
        <v>3.2554767500164163</v>
      </c>
      <c r="H40" s="12">
        <f t="shared" si="16"/>
        <v>77.512901417890873</v>
      </c>
      <c r="I40" s="5">
        <f t="shared" si="17"/>
        <v>1964.540283300154</v>
      </c>
      <c r="J40" s="12">
        <f t="shared" si="18"/>
        <v>15.347970963282453</v>
      </c>
      <c r="K40" s="12">
        <f t="shared" si="19"/>
        <v>34.358555593036741</v>
      </c>
      <c r="L40" s="12">
        <f t="shared" si="10"/>
        <v>123.69080013493227</v>
      </c>
      <c r="M40" s="27">
        <f t="shared" si="20"/>
        <v>1.0700192284112564</v>
      </c>
      <c r="N40" s="6">
        <f t="shared" si="21"/>
        <v>2.5477157828472015</v>
      </c>
      <c r="O40" s="21">
        <f t="shared" si="11"/>
        <v>1129.3066413329796</v>
      </c>
      <c r="P40" s="22">
        <f t="shared" si="12"/>
        <v>1.1293066413329795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5">
        <f t="shared" si="15"/>
        <v>3.2048675249540177</v>
      </c>
      <c r="H41" s="12">
        <f t="shared" si="16"/>
        <v>76.307895769155166</v>
      </c>
      <c r="I41" s="5">
        <f t="shared" si="17"/>
        <v>1933.9997913918078</v>
      </c>
      <c r="J41" s="12">
        <f t="shared" si="18"/>
        <v>15.109373370248498</v>
      </c>
      <c r="K41" s="12">
        <f t="shared" si="19"/>
        <v>33.824421883490771</v>
      </c>
      <c r="L41" s="12">
        <f t="shared" si="10"/>
        <v>121.76791878056679</v>
      </c>
      <c r="M41" s="27">
        <f t="shared" si="20"/>
        <v>1.1346151710650885</v>
      </c>
      <c r="N41" s="6">
        <f t="shared" si="21"/>
        <v>2.7015187223059756</v>
      </c>
      <c r="O41" s="21">
        <f t="shared" si="11"/>
        <v>1197.4817031498119</v>
      </c>
      <c r="P41" s="22">
        <f t="shared" si="12"/>
        <v>1.1974817031498119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5">
        <f t="shared" si="15"/>
        <v>3.1584209539569632</v>
      </c>
      <c r="H42" s="12">
        <f t="shared" si="16"/>
        <v>75.20200291371529</v>
      </c>
      <c r="I42" s="5">
        <f t="shared" si="17"/>
        <v>1905.9712822819163</v>
      </c>
      <c r="J42" s="12">
        <f t="shared" si="18"/>
        <v>14.890400642827469</v>
      </c>
      <c r="K42" s="12">
        <f t="shared" si="19"/>
        <v>33.334221149696496</v>
      </c>
      <c r="L42" s="12">
        <f t="shared" si="10"/>
        <v>120.00319613890738</v>
      </c>
      <c r="M42" s="27">
        <f t="shared" si="20"/>
        <v>1.1982416473387276</v>
      </c>
      <c r="N42" s="6">
        <f t="shared" si="21"/>
        <v>2.8530133623135101</v>
      </c>
      <c r="O42" s="21">
        <f t="shared" si="11"/>
        <v>1264.6335825857759</v>
      </c>
      <c r="P42" s="22">
        <f t="shared" si="12"/>
        <v>1.264633582585776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5">
        <f t="shared" si="15"/>
        <v>3.1155494400748083</v>
      </c>
      <c r="H43" s="12">
        <f t="shared" si="16"/>
        <v>74.181232168181182</v>
      </c>
      <c r="I43" s="5">
        <f t="shared" si="17"/>
        <v>1880.1001664685011</v>
      </c>
      <c r="J43" s="12">
        <f t="shared" si="18"/>
        <v>14.688282550535165</v>
      </c>
      <c r="K43" s="12">
        <f t="shared" si="19"/>
        <v>32.881751847598046</v>
      </c>
      <c r="L43" s="12">
        <f t="shared" si="10"/>
        <v>118.37430665135297</v>
      </c>
      <c r="M43" s="27">
        <f t="shared" si="20"/>
        <v>1.260975817735889</v>
      </c>
      <c r="N43" s="6">
        <f t="shared" si="21"/>
        <v>3.0023834220291516</v>
      </c>
      <c r="O43" s="21">
        <f t="shared" si="11"/>
        <v>1330.8437154384537</v>
      </c>
      <c r="P43" s="22">
        <f t="shared" si="12"/>
        <v>1.3308437154384538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5">
        <f t="shared" si="15"/>
        <v>3.0757787862611319</v>
      </c>
      <c r="H44" s="12">
        <f t="shared" si="16"/>
        <v>73.234292900877549</v>
      </c>
      <c r="I44" s="5">
        <f t="shared" si="17"/>
        <v>1856.1002864172126</v>
      </c>
      <c r="J44" s="12">
        <f t="shared" si="18"/>
        <v>14.500783487634473</v>
      </c>
      <c r="K44" s="12">
        <f t="shared" si="19"/>
        <v>32.462009264573382</v>
      </c>
      <c r="L44" s="12">
        <f t="shared" si="10"/>
        <v>116.86323335246418</v>
      </c>
      <c r="M44" s="27">
        <f t="shared" si="20"/>
        <v>1.3228842782811263</v>
      </c>
      <c r="N44" s="6">
        <f t="shared" si="21"/>
        <v>3.149787466587362</v>
      </c>
      <c r="O44" s="21">
        <f t="shared" si="11"/>
        <v>1396.1823876717033</v>
      </c>
      <c r="P44" s="22">
        <f t="shared" si="12"/>
        <v>1.3961823876717032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5">
        <f t="shared" si="15"/>
        <v>3.0387210993323319</v>
      </c>
      <c r="H45" s="12">
        <f t="shared" si="16"/>
        <v>72.351949375102819</v>
      </c>
      <c r="I45" s="5">
        <f t="shared" si="17"/>
        <v>1833.737565265177</v>
      </c>
      <c r="J45" s="12">
        <f t="shared" si="18"/>
        <v>14.326074728634193</v>
      </c>
      <c r="K45" s="12">
        <f t="shared" si="19"/>
        <v>32.070899545701607</v>
      </c>
      <c r="L45" s="12">
        <f t="shared" si="10"/>
        <v>115.4552383645258</v>
      </c>
      <c r="M45" s="27">
        <f t="shared" si="20"/>
        <v>1.3840250410727459</v>
      </c>
      <c r="N45" s="6">
        <f t="shared" si="21"/>
        <v>3.2953636227942078</v>
      </c>
      <c r="O45" s="21">
        <f t="shared" si="11"/>
        <v>1460.7108257066525</v>
      </c>
      <c r="P45" s="22">
        <f t="shared" si="12"/>
        <v>1.4607108257066526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5">
        <f t="shared" si="15"/>
        <v>3.0040552798095366</v>
      </c>
      <c r="H46" s="12">
        <f t="shared" si="16"/>
        <v>71.526556212265064</v>
      </c>
      <c r="I46" s="5">
        <f t="shared" si="17"/>
        <v>1812.8182332792239</v>
      </c>
      <c r="J46" s="12">
        <f t="shared" si="18"/>
        <v>14.162642447493935</v>
      </c>
      <c r="K46" s="12">
        <f t="shared" si="19"/>
        <v>31.705033782032391</v>
      </c>
      <c r="L46" s="12">
        <f t="shared" si="10"/>
        <v>114.13812161531661</v>
      </c>
      <c r="M46" s="27">
        <f t="shared" si="20"/>
        <v>1.4444490563857835</v>
      </c>
      <c r="N46" s="6">
        <f t="shared" si="21"/>
        <v>3.4392332032545507</v>
      </c>
      <c r="O46" s="21">
        <f t="shared" si="11"/>
        <v>1524.48280286106</v>
      </c>
      <c r="P46" s="22">
        <f t="shared" si="12"/>
        <v>1.52448280286106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5">
        <f t="shared" si="15"/>
        <v>2.9715126944132293</v>
      </c>
      <c r="H47" s="12">
        <f t="shared" si="16"/>
        <v>70.751717253978981</v>
      </c>
      <c r="I47" s="5">
        <f t="shared" si="17"/>
        <v>1793.1801818222573</v>
      </c>
      <c r="J47" s="12">
        <f t="shared" si="18"/>
        <v>14.009220170486385</v>
      </c>
      <c r="K47" s="12">
        <f t="shared" si="19"/>
        <v>31.3615767969765</v>
      </c>
      <c r="L47" s="12">
        <f t="shared" si="10"/>
        <v>112.9016764691154</v>
      </c>
      <c r="M47" s="27">
        <f t="shared" si="20"/>
        <v>1.5042013980878983</v>
      </c>
      <c r="N47" s="6">
        <f t="shared" si="21"/>
        <v>3.5815035288472861</v>
      </c>
      <c r="O47" s="21">
        <f t="shared" si="11"/>
        <v>1587.5458904464922</v>
      </c>
      <c r="P47" s="22">
        <f t="shared" si="12"/>
        <v>1.5875458904464923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5">
        <f t="shared" si="15"/>
        <v>2.9408664692788502</v>
      </c>
      <c r="H48" s="12">
        <f t="shared" si="16"/>
        <v>70.022030633529425</v>
      </c>
      <c r="I48" s="5">
        <f t="shared" si="17"/>
        <v>1774.6865022690954</v>
      </c>
      <c r="J48" s="12">
        <f t="shared" si="18"/>
        <v>13.864738298977306</v>
      </c>
      <c r="K48" s="12">
        <f t="shared" si="19"/>
        <v>31.03813414606801</v>
      </c>
      <c r="L48" s="12">
        <f t="shared" si="10"/>
        <v>111.73728292584484</v>
      </c>
      <c r="M48" s="27">
        <f t="shared" si="20"/>
        <v>1.563322199478862</v>
      </c>
      <c r="N48" s="6">
        <f t="shared" si="21"/>
        <v>3.7222701569591705</v>
      </c>
      <c r="O48" s="21">
        <f t="shared" si="11"/>
        <v>1649.9424454606253</v>
      </c>
      <c r="P48" s="22">
        <f t="shared" si="12"/>
        <v>1.6499424454606253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5">
        <f t="shared" si="15"/>
        <v>2.9119233633493335</v>
      </c>
      <c r="H49" s="12">
        <f t="shared" si="16"/>
        <v>69.332895281347632</v>
      </c>
      <c r="I49" s="5">
        <f t="shared" si="17"/>
        <v>1757.2205819481862</v>
      </c>
      <c r="J49" s="12">
        <f t="shared" si="18"/>
        <v>13.728285796470205</v>
      </c>
      <c r="K49" s="12">
        <f t="shared" si="19"/>
        <v>30.732666348115089</v>
      </c>
      <c r="L49" s="12">
        <f t="shared" si="10"/>
        <v>110.63759885321431</v>
      </c>
      <c r="M49" s="27">
        <f t="shared" si="20"/>
        <v>1.6218474048050122</v>
      </c>
      <c r="N49" s="6">
        <f t="shared" si="21"/>
        <v>3.8616186708407341</v>
      </c>
      <c r="O49" s="21">
        <f t="shared" si="11"/>
        <v>1711.7104037414604</v>
      </c>
      <c r="P49" s="22">
        <f t="shared" si="12"/>
        <v>1.7117104037414603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5">
        <f t="shared" si="15"/>
        <v>2.8845175133293157</v>
      </c>
      <c r="H50" s="12">
        <f t="shared" si="16"/>
        <v>68.680361992371004</v>
      </c>
      <c r="I50" s="5">
        <f t="shared" si="17"/>
        <v>1740.6823294903438</v>
      </c>
      <c r="J50" s="12">
        <f t="shared" si="18"/>
        <v>13.599080699143311</v>
      </c>
      <c r="K50" s="12">
        <f t="shared" si="19"/>
        <v>30.44342286895878</v>
      </c>
      <c r="L50" s="12">
        <f t="shared" si="10"/>
        <v>109.59632232825162</v>
      </c>
      <c r="M50" s="27">
        <f t="shared" si="20"/>
        <v>1.6798093770362903</v>
      </c>
      <c r="N50" s="6">
        <f t="shared" si="21"/>
        <v>3.999626126723407</v>
      </c>
      <c r="O50" s="21">
        <f t="shared" si="11"/>
        <v>1772.8839214199502</v>
      </c>
      <c r="P50" s="22">
        <f t="shared" si="12"/>
        <v>1.7728839214199501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5">
        <f t="shared" si="15"/>
        <v>2.8585055580271068</v>
      </c>
      <c r="H51" s="12">
        <f t="shared" si="16"/>
        <v>68.061017336625412</v>
      </c>
      <c r="I51" s="5">
        <f t="shared" si="17"/>
        <v>1724.9852325787058</v>
      </c>
      <c r="J51" s="12">
        <f t="shared" si="18"/>
        <v>13.476447129521139</v>
      </c>
      <c r="K51" s="12">
        <f t="shared" si="19"/>
        <v>30.168890663397793</v>
      </c>
      <c r="L51" s="12">
        <f t="shared" si="10"/>
        <v>108.60800638823206</v>
      </c>
      <c r="M51" s="27">
        <f t="shared" si="20"/>
        <v>1.7372373936959775</v>
      </c>
      <c r="N51" s="6">
        <f t="shared" si="21"/>
        <v>4.1363622343901225</v>
      </c>
      <c r="O51" s="21">
        <f t="shared" si="11"/>
        <v>1833.4938982225722</v>
      </c>
      <c r="P51" s="22">
        <f t="shared" si="12"/>
        <v>1.8334938982225721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5">
        <f t="shared" si="15"/>
        <v>2.8337627941155836</v>
      </c>
      <c r="H52" s="12">
        <f t="shared" si="16"/>
        <v>67.471892127892048</v>
      </c>
      <c r="I52" s="5">
        <f t="shared" si="17"/>
        <v>1710.0540381156743</v>
      </c>
      <c r="J52" s="12">
        <f t="shared" si="18"/>
        <v>13.359797172778704</v>
      </c>
      <c r="K52" s="12">
        <f t="shared" si="19"/>
        <v>29.907753602789032</v>
      </c>
      <c r="L52" s="12">
        <f t="shared" si="10"/>
        <v>107.66791297004052</v>
      </c>
      <c r="M52" s="27">
        <f t="shared" si="20"/>
        <v>1.7941580575006084</v>
      </c>
      <c r="N52" s="6">
        <f t="shared" si="21"/>
        <v>4.2718903349089485</v>
      </c>
      <c r="O52" s="21">
        <f t="shared" si="11"/>
        <v>1893.5684108638957</v>
      </c>
      <c r="P52" s="22">
        <f t="shared" si="12"/>
        <v>1.8935684108638957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5">
        <f t="shared" si="15"/>
        <v>2.7256881382160292</v>
      </c>
      <c r="H53" s="12">
        <f t="shared" si="16"/>
        <v>64.898634570923647</v>
      </c>
      <c r="I53" s="5">
        <f t="shared" si="17"/>
        <v>1644.8356288251127</v>
      </c>
      <c r="J53" s="12">
        <f t="shared" si="18"/>
        <v>12.850278350196193</v>
      </c>
      <c r="K53" s="12">
        <f t="shared" si="19"/>
        <v>28.767125253068997</v>
      </c>
      <c r="L53" s="12">
        <f t="shared" si="10"/>
        <v>103.56165091104839</v>
      </c>
      <c r="M53" s="27">
        <f t="shared" si="20"/>
        <v>2.07193367393862</v>
      </c>
      <c r="N53" s="6">
        <f t="shared" si="21"/>
        <v>4.9332740776478543</v>
      </c>
      <c r="O53" s="21">
        <f t="shared" si="11"/>
        <v>2186.7349634963898</v>
      </c>
      <c r="P53" s="22">
        <f t="shared" si="12"/>
        <v>2.1867349634963897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5">
        <f t="shared" si="15"/>
        <v>2.6373371085392447</v>
      </c>
      <c r="H54" s="12">
        <f t="shared" si="16"/>
        <v>62.794996554319411</v>
      </c>
      <c r="I54" s="5">
        <f t="shared" si="17"/>
        <v>1591.5195801479981</v>
      </c>
      <c r="J54" s="12">
        <f t="shared" si="18"/>
        <v>12.433746719906235</v>
      </c>
      <c r="K54" s="12">
        <f t="shared" si="19"/>
        <v>27.834661593226691</v>
      </c>
      <c r="L54" s="12">
        <f t="shared" si="10"/>
        <v>100.20478173561608</v>
      </c>
      <c r="M54" s="27">
        <f t="shared" si="20"/>
        <v>2.3399487986415624</v>
      </c>
      <c r="N54" s="6">
        <f t="shared" si="21"/>
        <v>5.5714180895655598</v>
      </c>
      <c r="O54" s="21">
        <f t="shared" si="11"/>
        <v>2469.6002170060106</v>
      </c>
      <c r="P54" s="22">
        <f t="shared" si="12"/>
        <v>2.4696002170060107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5">
        <f t="shared" si="15"/>
        <v>2.562975054688772</v>
      </c>
      <c r="H55" s="12">
        <f t="shared" si="16"/>
        <v>61.024436052139663</v>
      </c>
      <c r="I55" s="5">
        <f t="shared" si="17"/>
        <v>1546.6452770716662</v>
      </c>
      <c r="J55" s="12">
        <f t="shared" si="18"/>
        <v>12.083166227122392</v>
      </c>
      <c r="K55" s="12">
        <f t="shared" si="19"/>
        <v>27.049838675593826</v>
      </c>
      <c r="L55" s="12">
        <f t="shared" si="10"/>
        <v>97.379419232137778</v>
      </c>
      <c r="M55" s="27">
        <f t="shared" si="20"/>
        <v>2.5998651409952438</v>
      </c>
      <c r="N55" s="6">
        <f t="shared" si="21"/>
        <v>6.190278900709675</v>
      </c>
      <c r="O55" s="21">
        <f t="shared" si="11"/>
        <v>2743.917952442232</v>
      </c>
      <c r="P55" s="22">
        <f t="shared" si="12"/>
        <v>2.7439179524422319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5">
        <f t="shared" si="15"/>
        <v>2.4990113773789639</v>
      </c>
      <c r="H56" s="12">
        <f t="shared" si="16"/>
        <v>59.50146089539313</v>
      </c>
      <c r="I56" s="5">
        <f t="shared" si="17"/>
        <v>1508.0459472676685</v>
      </c>
      <c r="J56" s="12">
        <f t="shared" si="18"/>
        <v>11.781608963028658</v>
      </c>
      <c r="K56" s="12">
        <f t="shared" si="19"/>
        <v>26.374761035191995</v>
      </c>
      <c r="L56" s="12">
        <f t="shared" si="10"/>
        <v>94.949139726691186</v>
      </c>
      <c r="M56" s="27">
        <f t="shared" si="20"/>
        <v>2.8528891420498259</v>
      </c>
      <c r="N56" s="6">
        <f t="shared" si="21"/>
        <v>6.792729047220635</v>
      </c>
      <c r="O56" s="21">
        <f t="shared" si="11"/>
        <v>3010.9614571013458</v>
      </c>
      <c r="P56" s="22">
        <f t="shared" si="12"/>
        <v>3.0109614571013457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5">
        <f t="shared" si="15"/>
        <v>2.4430568084939059</v>
      </c>
      <c r="H57" s="12">
        <f t="shared" si="16"/>
        <v>58.169182610239908</v>
      </c>
      <c r="I57" s="5">
        <f t="shared" si="17"/>
        <v>1474.2797701297625</v>
      </c>
      <c r="J57" s="12">
        <f t="shared" si="18"/>
        <v>11.517810704138768</v>
      </c>
      <c r="K57" s="12">
        <f t="shared" si="19"/>
        <v>25.78421214992904</v>
      </c>
      <c r="L57" s="12">
        <f t="shared" si="10"/>
        <v>92.823163739744544</v>
      </c>
      <c r="M57" s="27">
        <f t="shared" si="20"/>
        <v>3.0999336086172846</v>
      </c>
      <c r="N57" s="6">
        <f t="shared" si="21"/>
        <v>7.3809419221177546</v>
      </c>
      <c r="O57" s="21">
        <f t="shared" si="11"/>
        <v>3271.6941144138987</v>
      </c>
      <c r="P57" s="22">
        <f t="shared" si="12"/>
        <v>3.2716941144138985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5">
        <f t="shared" si="15"/>
        <v>2.3934455239844308</v>
      </c>
      <c r="H58" s="12">
        <f t="shared" si="16"/>
        <v>56.9879379260693</v>
      </c>
      <c r="I58" s="5">
        <f t="shared" si="17"/>
        <v>1444.3414924490394</v>
      </c>
      <c r="J58" s="12">
        <f t="shared" si="18"/>
        <v>11.28391790975812</v>
      </c>
      <c r="K58" s="12">
        <f t="shared" si="19"/>
        <v>25.260610782832138</v>
      </c>
      <c r="L58" s="12">
        <f t="shared" si="10"/>
        <v>90.938198818195701</v>
      </c>
      <c r="M58" s="27">
        <f t="shared" si="20"/>
        <v>3.3417114479880548</v>
      </c>
      <c r="N58" s="6">
        <f t="shared" si="21"/>
        <v>7.956614957659558</v>
      </c>
      <c r="O58" s="21">
        <f t="shared" si="11"/>
        <v>3526.8683322959037</v>
      </c>
      <c r="P58" s="22">
        <f t="shared" si="12"/>
        <v>3.5268683322959036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5">
        <f t="shared" si="15"/>
        <v>2.348972363025744</v>
      </c>
      <c r="H59" s="12">
        <f t="shared" si="16"/>
        <v>55.929031963642963</v>
      </c>
      <c r="I59" s="5">
        <f t="shared" si="17"/>
        <v>1417.5038514710807</v>
      </c>
      <c r="J59" s="12">
        <f t="shared" si="18"/>
        <v>11.074248839617818</v>
      </c>
      <c r="K59" s="12">
        <f t="shared" si="19"/>
        <v>24.791237572536776</v>
      </c>
      <c r="L59" s="12">
        <f t="shared" si="10"/>
        <v>89.248455261132392</v>
      </c>
      <c r="M59" s="27">
        <f t="shared" si="20"/>
        <v>3.5787936510820875</v>
      </c>
      <c r="N59" s="6">
        <f t="shared" si="21"/>
        <v>8.5211076832264503</v>
      </c>
      <c r="O59" s="21">
        <f t="shared" si="11"/>
        <v>3777.0867390188168</v>
      </c>
      <c r="P59" s="22">
        <f t="shared" si="12"/>
        <v>3.777086739018817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5">
        <f t="shared" si="15"/>
        <v>2.3087388632183012</v>
      </c>
      <c r="H60" s="12">
        <f t="shared" si="16"/>
        <v>54.971072333227745</v>
      </c>
      <c r="I60" s="5">
        <f t="shared" si="17"/>
        <v>1393.2246637577998</v>
      </c>
      <c r="J60" s="12">
        <f t="shared" si="18"/>
        <v>10.884567685607811</v>
      </c>
      <c r="K60" s="12">
        <f t="shared" si="19"/>
        <v>24.366610076785349</v>
      </c>
      <c r="L60" s="12">
        <f t="shared" si="10"/>
        <v>87.71979627642726</v>
      </c>
      <c r="M60" s="27">
        <f t="shared" si="20"/>
        <v>3.8116470118513099</v>
      </c>
      <c r="N60" s="6">
        <f t="shared" si="21"/>
        <v>9.0755315352179693</v>
      </c>
      <c r="O60" s="21">
        <f t="shared" si="11"/>
        <v>4022.8419925611574</v>
      </c>
      <c r="P60" s="22">
        <f t="shared" si="12"/>
        <v>4.0228419925611574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5">
        <f t="shared" si="15"/>
        <v>2.2720583314760541</v>
      </c>
      <c r="H61" s="12">
        <f t="shared" si="16"/>
        <v>54.097708872444848</v>
      </c>
      <c r="I61" s="5">
        <f t="shared" si="17"/>
        <v>1371.0895395489874</v>
      </c>
      <c r="J61" s="12">
        <f t="shared" si="18"/>
        <v>10.711637027726463</v>
      </c>
      <c r="K61" s="12">
        <f t="shared" si="19"/>
        <v>23.97948088317591</v>
      </c>
      <c r="L61" s="12">
        <f t="shared" si="10"/>
        <v>86.326131179433276</v>
      </c>
      <c r="M61" s="27">
        <f t="shared" si="20"/>
        <v>4.0406596910837109</v>
      </c>
      <c r="N61" s="6">
        <f t="shared" si="21"/>
        <v>9.6208107244703154</v>
      </c>
      <c r="O61" s="21">
        <f t="shared" si="11"/>
        <v>4264.543760846771</v>
      </c>
      <c r="P61" s="22">
        <f t="shared" si="12"/>
        <v>4.2645437608467711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5">
        <f t="shared" si="15"/>
        <v>2.2383948067472894</v>
      </c>
      <c r="H62" s="12">
        <f t="shared" si="16"/>
        <v>53.29618034865296</v>
      </c>
      <c r="I62" s="5">
        <f t="shared" si="17"/>
        <v>1350.775049388001</v>
      </c>
      <c r="J62" s="12">
        <f t="shared" si="18"/>
        <v>10.552930073343758</v>
      </c>
      <c r="K62" s="12">
        <f t="shared" si="19"/>
        <v>23.624193416956103</v>
      </c>
      <c r="L62" s="12">
        <f t="shared" si="10"/>
        <v>85.047096301041975</v>
      </c>
      <c r="M62" s="27">
        <f t="shared" si="20"/>
        <v>4.2661591245525052</v>
      </c>
      <c r="N62" s="6">
        <f t="shared" si="21"/>
        <v>10.157724875559516</v>
      </c>
      <c r="O62" s="21">
        <f t="shared" si="11"/>
        <v>4502.5376221451761</v>
      </c>
      <c r="P62" s="22">
        <f t="shared" si="12"/>
        <v>4.5025376221451765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5">
        <f t="shared" si="15"/>
        <v>2.1029275281438995</v>
      </c>
      <c r="H63" s="12">
        <f t="shared" si="16"/>
        <v>50.070704445106252</v>
      </c>
      <c r="I63" s="5">
        <f t="shared" si="17"/>
        <v>1269.0263697563425</v>
      </c>
      <c r="J63" s="12">
        <f t="shared" si="18"/>
        <v>9.9142685137214261</v>
      </c>
      <c r="K63" s="12">
        <f t="shared" si="19"/>
        <v>22.194461190206674</v>
      </c>
      <c r="L63" s="12">
        <f t="shared" si="10"/>
        <v>79.900060284744029</v>
      </c>
      <c r="M63" s="27">
        <f t="shared" si="20"/>
        <v>5.3495439217868261</v>
      </c>
      <c r="N63" s="6">
        <f t="shared" si="21"/>
        <v>12.737264077774432</v>
      </c>
      <c r="O63" s="21">
        <f t="shared" si="11"/>
        <v>5645.9503890844117</v>
      </c>
      <c r="P63" s="22">
        <f t="shared" si="12"/>
        <v>5.6459503890844118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5">
        <f t="shared" si="15"/>
        <v>1.9634469159419299</v>
      </c>
      <c r="H64" s="12">
        <f t="shared" si="16"/>
        <v>46.749671068577356</v>
      </c>
      <c r="I64" s="5">
        <f t="shared" si="17"/>
        <v>1184.8558158094424</v>
      </c>
      <c r="J64" s="12">
        <f t="shared" si="18"/>
        <v>9.2566860610112691</v>
      </c>
      <c r="K64" s="12">
        <f t="shared" si="19"/>
        <v>20.722371927560886</v>
      </c>
      <c r="L64" s="12">
        <f t="shared" si="10"/>
        <v>74.600538939219192</v>
      </c>
      <c r="M64" s="27">
        <f t="shared" si="20"/>
        <v>6.8496007649169774</v>
      </c>
      <c r="N64" s="6">
        <f t="shared" si="21"/>
        <v>16.308899421267324</v>
      </c>
      <c r="O64" s="21">
        <f t="shared" si="11"/>
        <v>7229.1220838950912</v>
      </c>
      <c r="P64" s="22">
        <f t="shared" si="12"/>
        <v>7.2291220838950911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5">
        <f t="shared" si="15"/>
        <v>1.8239118826914698</v>
      </c>
      <c r="H65" s="12">
        <f t="shared" si="16"/>
        <v>43.427341926883891</v>
      </c>
      <c r="I65" s="5">
        <f t="shared" si="17"/>
        <v>1100.6524210990442</v>
      </c>
      <c r="J65" s="12">
        <f t="shared" si="18"/>
        <v>8.5988470398362828</v>
      </c>
      <c r="K65" s="12">
        <f t="shared" si="19"/>
        <v>19.249708300923711</v>
      </c>
      <c r="L65" s="12">
        <f t="shared" si="10"/>
        <v>69.298949883325363</v>
      </c>
      <c r="M65" s="27">
        <f t="shared" si="20"/>
        <v>8.9149641985452046</v>
      </c>
      <c r="N65" s="6">
        <f t="shared" si="21"/>
        <v>21.226529756736131</v>
      </c>
      <c r="O65" s="21">
        <f t="shared" si="11"/>
        <v>9408.9227645106967</v>
      </c>
      <c r="P65" s="22">
        <f t="shared" si="12"/>
        <v>9.408922764510697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5">
        <f t="shared" si="15"/>
        <v>1.6874024755548549</v>
      </c>
      <c r="H66" s="12">
        <f t="shared" si="16"/>
        <v>40.177052942961097</v>
      </c>
      <c r="I66" s="5">
        <f t="shared" si="17"/>
        <v>1018.2748616930528</v>
      </c>
      <c r="J66" s="12">
        <f t="shared" si="18"/>
        <v>7.955272356976975</v>
      </c>
      <c r="K66" s="12">
        <f t="shared" si="19"/>
        <v>17.808977368333821</v>
      </c>
      <c r="L66" s="12">
        <f t="shared" si="10"/>
        <v>64.112318526001758</v>
      </c>
      <c r="M66" s="27">
        <f t="shared" si="20"/>
        <v>11.745790088761133</v>
      </c>
      <c r="N66" s="6">
        <f t="shared" si="21"/>
        <v>27.966726201340258</v>
      </c>
      <c r="O66" s="21">
        <f t="shared" si="11"/>
        <v>12396.59849350189</v>
      </c>
      <c r="P66" s="22">
        <f t="shared" si="12"/>
        <v>12.396598493501889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5">
        <f t="shared" si="15"/>
        <v>1.5560572253104126</v>
      </c>
      <c r="H67" s="12">
        <f t="shared" si="16"/>
        <v>37.049722534640921</v>
      </c>
      <c r="I67" s="5">
        <f t="shared" si="17"/>
        <v>939.01364899231862</v>
      </c>
      <c r="J67" s="12">
        <f t="shared" si="18"/>
        <v>7.3360441327524892</v>
      </c>
      <c r="K67" s="12">
        <f t="shared" si="19"/>
        <v>16.422749350461402</v>
      </c>
      <c r="L67" s="12">
        <f t="shared" si="10"/>
        <v>59.121897661661052</v>
      </c>
      <c r="M67" s="27">
        <f t="shared" si="20"/>
        <v>15.611756486225641</v>
      </c>
      <c r="N67" s="6">
        <f t="shared" si="21"/>
        <v>37.171592193703248</v>
      </c>
      <c r="O67" s="21">
        <f t="shared" si="11"/>
        <v>16476.769589407471</v>
      </c>
      <c r="P67" s="22">
        <f t="shared" si="12"/>
        <v>16.476769589407471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5">
        <f t="shared" si="15"/>
        <v>1.4311961762557335</v>
      </c>
      <c r="H68" s="12">
        <f t="shared" si="16"/>
        <v>34.07678095664901</v>
      </c>
      <c r="I68" s="5">
        <f t="shared" si="17"/>
        <v>863.66537298887397</v>
      </c>
      <c r="J68" s="12">
        <f t="shared" si="18"/>
        <v>6.7473857264755779</v>
      </c>
      <c r="K68" s="12">
        <f t="shared" si="19"/>
        <v>15.104956097805413</v>
      </c>
      <c r="L68" s="12">
        <f t="shared" si="10"/>
        <v>54.377841952099487</v>
      </c>
      <c r="M68" s="27">
        <f t="shared" si="20"/>
        <v>20.876132459651565</v>
      </c>
      <c r="N68" s="6">
        <f t="shared" si="21"/>
        <v>49.706071386430374</v>
      </c>
      <c r="O68" s="21">
        <f t="shared" si="11"/>
        <v>22032.833061360983</v>
      </c>
      <c r="P68" s="22">
        <f t="shared" si="12"/>
        <v>22.032833061360982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5">
        <f t="shared" ref="G69:G100" si="24">0.066*($C69^-0.2-($A$8+$C69)^-0.2)*100</f>
        <v>1.313511422366245</v>
      </c>
      <c r="H69" s="12">
        <f t="shared" ref="H69:H100" si="25">$A$14*$G69/100</f>
        <v>31.274706966540293</v>
      </c>
      <c r="I69" s="5">
        <f t="shared" ref="I69:I100" si="26">H69/$A$18*1000000</f>
        <v>792.64768264751353</v>
      </c>
      <c r="J69" s="12">
        <f t="shared" ref="J69:J100" si="27">I69/$A$21/1000</f>
        <v>6.1925600206836995</v>
      </c>
      <c r="K69" s="12">
        <f t="shared" ref="K69:K100" si="28">H69/$A$25</f>
        <v>13.862902024175662</v>
      </c>
      <c r="L69" s="12">
        <f t="shared" si="10"/>
        <v>49.906447287032385</v>
      </c>
      <c r="M69" s="27">
        <f t="shared" ref="M69:M100" si="29">0.066/0.8*($A$8^0.8+C69^0.8-(C69+$A$8)^0.8)</f>
        <v>28.027860125520384</v>
      </c>
      <c r="N69" s="6">
        <f t="shared" ref="N69:N100" si="30">M69*$A$14/1000</f>
        <v>66.734334958864025</v>
      </c>
      <c r="O69" s="21">
        <f t="shared" si="11"/>
        <v>29580.82223353902</v>
      </c>
      <c r="P69" s="22">
        <f t="shared" si="12"/>
        <v>29.580822233539021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5">
        <f t="shared" si="24"/>
        <v>1.2032529263516323</v>
      </c>
      <c r="H70" s="12">
        <f t="shared" si="25"/>
        <v>28.649452176432366</v>
      </c>
      <c r="I70" s="5">
        <f t="shared" si="26"/>
        <v>726.11141971898746</v>
      </c>
      <c r="J70" s="12">
        <f t="shared" si="27"/>
        <v>5.6727454665545896</v>
      </c>
      <c r="K70" s="12">
        <f t="shared" si="28"/>
        <v>12.699225255510802</v>
      </c>
      <c r="L70" s="12">
        <f t="shared" ref="L70:L106" si="32">K70/1000*3600</f>
        <v>45.717210919838884</v>
      </c>
      <c r="M70" s="27">
        <f t="shared" si="29"/>
        <v>37.724206787153385</v>
      </c>
      <c r="N70" s="6">
        <f t="shared" si="30"/>
        <v>89.821336360212214</v>
      </c>
      <c r="O70" s="21">
        <f t="shared" ref="O70:O106" si="33">N70/$A$25*1000</f>
        <v>39814.422145484146</v>
      </c>
      <c r="P70" s="22">
        <f t="shared" ref="P70:P106" si="34">O70/1000</f>
        <v>39.814422145484144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5">
        <f t="shared" si="24"/>
        <v>1.1003794524009485</v>
      </c>
      <c r="H71" s="12">
        <f t="shared" si="25"/>
        <v>26.200034761666583</v>
      </c>
      <c r="I71" s="5">
        <f t="shared" si="26"/>
        <v>664.03170016389345</v>
      </c>
      <c r="J71" s="12">
        <f t="shared" si="27"/>
        <v>5.1877476575304176</v>
      </c>
      <c r="K71" s="12">
        <f t="shared" si="28"/>
        <v>11.613490585845117</v>
      </c>
      <c r="L71" s="12">
        <f t="shared" si="32"/>
        <v>41.808566109042417</v>
      </c>
      <c r="M71" s="27">
        <f t="shared" si="29"/>
        <v>50.847311807282388</v>
      </c>
      <c r="N71" s="6">
        <f t="shared" si="30"/>
        <v>121.06744941313936</v>
      </c>
      <c r="O71" s="21">
        <f t="shared" si="33"/>
        <v>53664.649562561775</v>
      </c>
      <c r="P71" s="22">
        <f t="shared" si="34"/>
        <v>53.664649562561777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5">
        <f t="shared" si="24"/>
        <v>1.0046694378655219</v>
      </c>
      <c r="H72" s="12">
        <f t="shared" si="25"/>
        <v>23.921179315578073</v>
      </c>
      <c r="I72" s="5">
        <f t="shared" si="26"/>
        <v>606.27482044753833</v>
      </c>
      <c r="J72" s="12">
        <f t="shared" si="27"/>
        <v>4.7365220347463932</v>
      </c>
      <c r="K72" s="12">
        <f t="shared" si="28"/>
        <v>10.6033596256995</v>
      </c>
      <c r="L72" s="12">
        <f t="shared" si="32"/>
        <v>38.172094652518204</v>
      </c>
      <c r="M72" s="27">
        <f t="shared" si="29"/>
        <v>68.578908263461201</v>
      </c>
      <c r="N72" s="6">
        <f t="shared" si="30"/>
        <v>163.28638057530114</v>
      </c>
      <c r="O72" s="21">
        <f t="shared" si="33"/>
        <v>72378.714794016472</v>
      </c>
      <c r="P72" s="22">
        <f t="shared" si="34"/>
        <v>72.378714794016474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5">
        <f t="shared" si="24"/>
        <v>0.91579744340006475</v>
      </c>
      <c r="H73" s="12">
        <f t="shared" si="25"/>
        <v>21.805137127355543</v>
      </c>
      <c r="I73" s="5">
        <f t="shared" si="26"/>
        <v>552.64439191391796</v>
      </c>
      <c r="J73" s="12">
        <f t="shared" si="27"/>
        <v>4.317534311827484</v>
      </c>
      <c r="K73" s="12">
        <f t="shared" si="28"/>
        <v>9.6653976628349056</v>
      </c>
      <c r="L73" s="12">
        <f t="shared" si="32"/>
        <v>34.795431586205659</v>
      </c>
      <c r="M73" s="27">
        <f t="shared" si="29"/>
        <v>92.49867335304036</v>
      </c>
      <c r="N73" s="6">
        <f t="shared" si="30"/>
        <v>220.23934125358909</v>
      </c>
      <c r="O73" s="21">
        <f t="shared" si="33"/>
        <v>97623.821477654739</v>
      </c>
      <c r="P73" s="22">
        <f t="shared" si="34"/>
        <v>97.623821477654744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5">
        <f t="shared" si="24"/>
        <v>0.83338460143589799</v>
      </c>
      <c r="H74" s="12">
        <f t="shared" si="25"/>
        <v>19.84288736018873</v>
      </c>
      <c r="I74" s="5">
        <f t="shared" si="26"/>
        <v>502.91178427080115</v>
      </c>
      <c r="J74" s="12">
        <f t="shared" si="27"/>
        <v>3.9289983146156335</v>
      </c>
      <c r="K74" s="12">
        <f t="shared" si="28"/>
        <v>8.7956060993744369</v>
      </c>
      <c r="L74" s="12">
        <f t="shared" si="32"/>
        <v>31.664181957747971</v>
      </c>
      <c r="M74" s="27">
        <f t="shared" si="29"/>
        <v>124.7130752606364</v>
      </c>
      <c r="N74" s="6">
        <f t="shared" si="30"/>
        <v>296.94183219557527</v>
      </c>
      <c r="O74" s="21">
        <f t="shared" si="33"/>
        <v>131623.15256896068</v>
      </c>
      <c r="P74" s="22">
        <f t="shared" si="34"/>
        <v>131.62315256896068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5">
        <f t="shared" si="24"/>
        <v>0.75703078424814663</v>
      </c>
      <c r="H75" s="12">
        <f t="shared" si="25"/>
        <v>18.024902972948372</v>
      </c>
      <c r="I75" s="5">
        <f t="shared" si="26"/>
        <v>456.83553763555284</v>
      </c>
      <c r="J75" s="12">
        <f t="shared" si="27"/>
        <v>3.5690276377777566</v>
      </c>
      <c r="K75" s="12">
        <f t="shared" si="28"/>
        <v>7.9897619560941369</v>
      </c>
      <c r="L75" s="12">
        <f t="shared" si="32"/>
        <v>28.763143041938896</v>
      </c>
      <c r="M75" s="27">
        <f t="shared" si="29"/>
        <v>168.02323688413307</v>
      </c>
      <c r="N75" s="6">
        <f t="shared" si="30"/>
        <v>400.06332702112081</v>
      </c>
      <c r="O75" s="21">
        <f t="shared" si="33"/>
        <v>177333.03502709256</v>
      </c>
      <c r="P75" s="22">
        <f t="shared" si="34"/>
        <v>177.33303502709256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5">
        <f t="shared" si="24"/>
        <v>0.68633448254301055</v>
      </c>
      <c r="H76" s="12">
        <f t="shared" si="25"/>
        <v>16.341624029349081</v>
      </c>
      <c r="I76" s="5">
        <f t="shared" si="26"/>
        <v>414.17335840807687</v>
      </c>
      <c r="J76" s="12">
        <f t="shared" si="27"/>
        <v>3.2357293625631005</v>
      </c>
      <c r="K76" s="12">
        <f t="shared" si="28"/>
        <v>7.2436276725838136</v>
      </c>
      <c r="L76" s="12">
        <f t="shared" si="32"/>
        <v>26.077059621301728</v>
      </c>
      <c r="M76" s="27">
        <f t="shared" si="29"/>
        <v>226.14218417129715</v>
      </c>
      <c r="N76" s="6">
        <f t="shared" si="30"/>
        <v>538.44454051185858</v>
      </c>
      <c r="O76" s="21">
        <f t="shared" si="33"/>
        <v>238672.22540419266</v>
      </c>
      <c r="P76" s="22">
        <f t="shared" si="34"/>
        <v>238.67222540419266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5">
        <f t="shared" si="24"/>
        <v>0.62090467146677009</v>
      </c>
      <c r="H77" s="12">
        <f t="shared" si="25"/>
        <v>14.783740227623795</v>
      </c>
      <c r="I77" s="5">
        <f t="shared" si="26"/>
        <v>374.6892798971968</v>
      </c>
      <c r="J77" s="12">
        <f t="shared" si="27"/>
        <v>2.92725999919685</v>
      </c>
      <c r="K77" s="12">
        <f t="shared" si="28"/>
        <v>6.553076342031825</v>
      </c>
      <c r="L77" s="12">
        <f t="shared" si="32"/>
        <v>23.591074831314572</v>
      </c>
      <c r="M77" s="27">
        <f t="shared" si="29"/>
        <v>303.97376673961526</v>
      </c>
      <c r="N77" s="6">
        <f t="shared" si="30"/>
        <v>723.76153860702391</v>
      </c>
      <c r="O77" s="21">
        <f t="shared" si="33"/>
        <v>320816.284843539</v>
      </c>
      <c r="P77" s="22">
        <f t="shared" si="34"/>
        <v>320.81628484353899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5">
        <f t="shared" si="24"/>
        <v>0.56036757665260639</v>
      </c>
      <c r="H78" s="12">
        <f t="shared" si="25"/>
        <v>13.342352000098558</v>
      </c>
      <c r="I78" s="5">
        <f t="shared" si="26"/>
        <v>338.15774533907535</v>
      </c>
      <c r="J78" s="12">
        <f t="shared" si="27"/>
        <v>2.6418573854615262</v>
      </c>
      <c r="K78" s="12">
        <f t="shared" si="28"/>
        <v>5.9141631206110636</v>
      </c>
      <c r="L78" s="12">
        <f t="shared" si="32"/>
        <v>21.290987234199829</v>
      </c>
      <c r="M78" s="27">
        <f t="shared" si="29"/>
        <v>407.96727561232808</v>
      </c>
      <c r="N78" s="6">
        <f t="shared" si="30"/>
        <v>971.37008323295322</v>
      </c>
      <c r="O78" s="21">
        <f t="shared" si="33"/>
        <v>430571.84540467791</v>
      </c>
      <c r="P78" s="22">
        <f t="shared" si="34"/>
        <v>430.5718454046779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5">
        <f t="shared" si="24"/>
        <v>0.50437027045731642</v>
      </c>
      <c r="H79" s="12">
        <f t="shared" si="25"/>
        <v>12.009056139588704</v>
      </c>
      <c r="I79" s="5">
        <f t="shared" si="26"/>
        <v>304.36577807148984</v>
      </c>
      <c r="J79" s="12">
        <f t="shared" si="27"/>
        <v>2.3778576411835144</v>
      </c>
      <c r="K79" s="12">
        <f t="shared" si="28"/>
        <v>5.3231631824418022</v>
      </c>
      <c r="L79" s="12">
        <f t="shared" si="32"/>
        <v>19.163387456790485</v>
      </c>
      <c r="M79" s="27">
        <f t="shared" si="29"/>
        <v>546.56286314782687</v>
      </c>
      <c r="N79" s="6">
        <f t="shared" si="30"/>
        <v>1301.3661771549757</v>
      </c>
      <c r="O79" s="21">
        <f t="shared" si="33"/>
        <v>576846.7097318155</v>
      </c>
      <c r="P79" s="22">
        <f t="shared" si="34"/>
        <v>576.84670973181551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5">
        <f t="shared" si="24"/>
        <v>0.45258236057940537</v>
      </c>
      <c r="H80" s="12">
        <f t="shared" si="25"/>
        <v>10.775986005395641</v>
      </c>
      <c r="I80" s="5">
        <f t="shared" si="26"/>
        <v>273.11400054226584</v>
      </c>
      <c r="J80" s="12">
        <f t="shared" si="27"/>
        <v>2.1337031292364519</v>
      </c>
      <c r="K80" s="12">
        <f t="shared" si="28"/>
        <v>4.7765895413987778</v>
      </c>
      <c r="L80" s="12">
        <f t="shared" si="32"/>
        <v>17.195722349035599</v>
      </c>
      <c r="M80" s="27">
        <f t="shared" si="29"/>
        <v>730.74247217811944</v>
      </c>
      <c r="N80" s="6">
        <f t="shared" si="30"/>
        <v>1739.8978262561025</v>
      </c>
      <c r="O80" s="21">
        <f t="shared" si="33"/>
        <v>771231.30596458458</v>
      </c>
      <c r="P80" s="22">
        <f t="shared" si="34"/>
        <v>771.23130596458464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5">
        <f t="shared" si="24"/>
        <v>0.40469659703215022</v>
      </c>
      <c r="H81" s="12">
        <f t="shared" si="25"/>
        <v>9.6358259753354965</v>
      </c>
      <c r="I81" s="5">
        <f t="shared" si="26"/>
        <v>244.21700059143083</v>
      </c>
      <c r="J81" s="12">
        <f t="shared" si="27"/>
        <v>1.9079453171205532</v>
      </c>
      <c r="K81" s="12">
        <f t="shared" si="28"/>
        <v>4.2711994571522593</v>
      </c>
      <c r="L81" s="12">
        <f t="shared" si="32"/>
        <v>15.376318045748134</v>
      </c>
      <c r="M81" s="27">
        <f t="shared" si="29"/>
        <v>974.69775145029246</v>
      </c>
      <c r="N81" s="6">
        <f t="shared" si="30"/>
        <v>2320.7553462031465</v>
      </c>
      <c r="O81" s="21">
        <f t="shared" si="33"/>
        <v>1028703.6109056501</v>
      </c>
      <c r="P81" s="22">
        <f t="shared" si="34"/>
        <v>1028.7036109056501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5">
        <f t="shared" si="24"/>
        <v>0.36042894912207196</v>
      </c>
      <c r="H82" s="12">
        <f t="shared" si="25"/>
        <v>8.5818132785965346</v>
      </c>
      <c r="I82" s="5">
        <f t="shared" si="26"/>
        <v>217.50337790441338</v>
      </c>
      <c r="J82" s="12">
        <f t="shared" si="27"/>
        <v>1.6992451398782296</v>
      </c>
      <c r="K82" s="12">
        <f t="shared" si="28"/>
        <v>3.8039952476048473</v>
      </c>
      <c r="L82" s="12">
        <f t="shared" si="32"/>
        <v>13.694382891377451</v>
      </c>
      <c r="M82" s="27">
        <f t="shared" si="29"/>
        <v>1296.6182356497402</v>
      </c>
      <c r="N82" s="6">
        <f t="shared" si="30"/>
        <v>3087.2480190820311</v>
      </c>
      <c r="O82" s="21">
        <f t="shared" si="33"/>
        <v>1368461.0013661487</v>
      </c>
      <c r="P82" s="22">
        <f t="shared" si="34"/>
        <v>1368.4610013661486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5">
        <f t="shared" si="24"/>
        <v>0.31951854008376895</v>
      </c>
      <c r="H83" s="12">
        <f t="shared" si="25"/>
        <v>7.6077364393945395</v>
      </c>
      <c r="I83" s="5">
        <f t="shared" si="26"/>
        <v>192.81570456697435</v>
      </c>
      <c r="J83" s="12">
        <f t="shared" si="27"/>
        <v>1.5063726919294871</v>
      </c>
      <c r="K83" s="12">
        <f t="shared" si="28"/>
        <v>3.3722235990224028</v>
      </c>
      <c r="L83" s="12">
        <f t="shared" si="32"/>
        <v>12.140004956480649</v>
      </c>
      <c r="M83" s="27">
        <f t="shared" si="29"/>
        <v>1719.5866720823019</v>
      </c>
      <c r="N83" s="6">
        <f t="shared" si="30"/>
        <v>4094.3358662279607</v>
      </c>
      <c r="O83" s="21">
        <f t="shared" si="33"/>
        <v>1814865.1889308337</v>
      </c>
      <c r="P83" s="22">
        <f t="shared" si="34"/>
        <v>1814.8651889308337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5">
        <f t="shared" si="24"/>
        <v>0.28172773710086119</v>
      </c>
      <c r="H84" s="12">
        <f t="shared" si="25"/>
        <v>6.707937420371505</v>
      </c>
      <c r="I84" s="5">
        <f t="shared" si="26"/>
        <v>170.01057938897773</v>
      </c>
      <c r="J84" s="12">
        <f t="shared" si="27"/>
        <v>1.3282076514763885</v>
      </c>
      <c r="K84" s="12">
        <f t="shared" si="28"/>
        <v>2.9733765161221215</v>
      </c>
      <c r="L84" s="12">
        <f t="shared" si="32"/>
        <v>10.704155458039637</v>
      </c>
      <c r="M84" s="27">
        <f t="shared" si="29"/>
        <v>2272.539160282372</v>
      </c>
      <c r="N84" s="6">
        <f t="shared" si="30"/>
        <v>5410.9157406323275</v>
      </c>
      <c r="O84" s="21">
        <f t="shared" si="33"/>
        <v>2398455.5587909254</v>
      </c>
      <c r="P84" s="22">
        <f t="shared" si="34"/>
        <v>2398.4555587909254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5">
        <f t="shared" si="24"/>
        <v>0.24684265192855362</v>
      </c>
      <c r="H85" s="12">
        <f t="shared" si="25"/>
        <v>5.8773235424188615</v>
      </c>
      <c r="I85" s="5">
        <f t="shared" si="26"/>
        <v>148.95893000858834</v>
      </c>
      <c r="J85" s="12">
        <f t="shared" si="27"/>
        <v>1.1637416406920964</v>
      </c>
      <c r="K85" s="12">
        <f t="shared" si="28"/>
        <v>2.6051966056821199</v>
      </c>
      <c r="L85" s="12">
        <f t="shared" si="32"/>
        <v>9.3787077804556329</v>
      </c>
      <c r="M85" s="27">
        <f t="shared" si="29"/>
        <v>2991.1996152643833</v>
      </c>
      <c r="N85" s="6">
        <f t="shared" si="30"/>
        <v>7122.0462839444972</v>
      </c>
      <c r="O85" s="21">
        <f t="shared" si="33"/>
        <v>3156935.4095498663</v>
      </c>
      <c r="P85" s="22">
        <f t="shared" si="34"/>
        <v>3156.9354095498666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5">
        <f t="shared" si="24"/>
        <v>0.21467428766207891</v>
      </c>
      <c r="H86" s="12">
        <f t="shared" si="25"/>
        <v>5.1113947892340992</v>
      </c>
      <c r="I86" s="5">
        <f t="shared" si="26"/>
        <v>129.54670491773368</v>
      </c>
      <c r="J86" s="12">
        <f t="shared" si="27"/>
        <v>1.0120836321697944</v>
      </c>
      <c r="K86" s="12">
        <f t="shared" si="28"/>
        <v>2.2656891796250442</v>
      </c>
      <c r="L86" s="12">
        <f t="shared" si="32"/>
        <v>8.1564810466501605</v>
      </c>
      <c r="M86" s="27">
        <f t="shared" si="29"/>
        <v>3918.8239138819645</v>
      </c>
      <c r="N86" s="6">
        <f t="shared" si="30"/>
        <v>9330.7197389529574</v>
      </c>
      <c r="O86" s="21">
        <f t="shared" si="33"/>
        <v>4135957.3310961695</v>
      </c>
      <c r="P86" s="22">
        <f t="shared" si="34"/>
        <v>4135.9573310961696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5">
        <f t="shared" si="24"/>
        <v>0.18506053760726499</v>
      </c>
      <c r="H87" s="12">
        <f t="shared" si="25"/>
        <v>4.4062914004289793</v>
      </c>
      <c r="I87" s="5">
        <f t="shared" si="26"/>
        <v>111.67607969457063</v>
      </c>
      <c r="J87" s="12">
        <f t="shared" si="27"/>
        <v>0.87246937261383295</v>
      </c>
      <c r="K87" s="12">
        <f t="shared" si="28"/>
        <v>1.9531433512539804</v>
      </c>
      <c r="L87" s="12">
        <f t="shared" si="32"/>
        <v>7.0313160645143293</v>
      </c>
      <c r="M87" s="27">
        <f t="shared" si="29"/>
        <v>5106.483169442271</v>
      </c>
      <c r="N87" s="6">
        <f t="shared" si="30"/>
        <v>12158.536426442048</v>
      </c>
      <c r="O87" s="21">
        <f t="shared" si="33"/>
        <v>5389422.1748413341</v>
      </c>
      <c r="P87" s="22">
        <f t="shared" si="34"/>
        <v>5389.4221748413338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5">
        <f t="shared" si="24"/>
        <v>0.15786914678647512</v>
      </c>
      <c r="H88" s="12">
        <f t="shared" si="25"/>
        <v>3.7588643849859729</v>
      </c>
      <c r="I88" s="5">
        <f t="shared" si="26"/>
        <v>95.267244145021621</v>
      </c>
      <c r="J88" s="12">
        <f t="shared" si="27"/>
        <v>0.7442753448829813</v>
      </c>
      <c r="K88" s="12">
        <f t="shared" si="28"/>
        <v>1.6661632912171866</v>
      </c>
      <c r="L88" s="12">
        <f t="shared" si="32"/>
        <v>5.998187848381872</v>
      </c>
      <c r="M88" s="27">
        <f t="shared" si="29"/>
        <v>6612.4791595156767</v>
      </c>
      <c r="N88" s="6">
        <f t="shared" si="30"/>
        <v>15744.312878806826</v>
      </c>
      <c r="O88" s="21">
        <f t="shared" si="33"/>
        <v>6978862.0916696927</v>
      </c>
      <c r="P88" s="22">
        <f t="shared" si="34"/>
        <v>6978.8620916696927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5">
        <f t="shared" si="24"/>
        <v>0.13300148731718969</v>
      </c>
      <c r="H89" s="12">
        <f t="shared" si="25"/>
        <v>3.1667654130222864</v>
      </c>
      <c r="I89" s="5">
        <f t="shared" si="26"/>
        <v>80.260680581465081</v>
      </c>
      <c r="J89" s="12">
        <f t="shared" si="27"/>
        <v>0.62703656704269584</v>
      </c>
      <c r="K89" s="12">
        <f t="shared" si="28"/>
        <v>1.4037080731481768</v>
      </c>
      <c r="L89" s="12">
        <f t="shared" si="32"/>
        <v>5.0533490633334361</v>
      </c>
      <c r="M89" s="27">
        <f t="shared" si="29"/>
        <v>8500.3383178688819</v>
      </c>
      <c r="N89" s="6">
        <f t="shared" si="30"/>
        <v>20239.305534845807</v>
      </c>
      <c r="O89" s="21">
        <f t="shared" si="33"/>
        <v>8971323.3753749151</v>
      </c>
      <c r="P89" s="22">
        <f t="shared" si="34"/>
        <v>8971.3233753749155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5">
        <f t="shared" si="24"/>
        <v>0.11039642488420089</v>
      </c>
      <c r="H90" s="12">
        <f t="shared" si="25"/>
        <v>2.628538876492823</v>
      </c>
      <c r="I90" s="5">
        <f t="shared" si="26"/>
        <v>66.619497072506675</v>
      </c>
      <c r="J90" s="12">
        <f t="shared" si="27"/>
        <v>0.52046482087895829</v>
      </c>
      <c r="K90" s="12">
        <f t="shared" si="28"/>
        <v>1.1651324807149039</v>
      </c>
      <c r="L90" s="12">
        <f t="shared" si="32"/>
        <v>4.1944769305736544</v>
      </c>
      <c r="M90" s="27">
        <f t="shared" si="29"/>
        <v>10834.733988165821</v>
      </c>
      <c r="N90" s="6">
        <f t="shared" si="30"/>
        <v>25797.501625822821</v>
      </c>
      <c r="O90" s="21">
        <f t="shared" si="33"/>
        <v>11435062.777403733</v>
      </c>
      <c r="P90" s="22">
        <f t="shared" si="34"/>
        <v>11435.062777403733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5">
        <f t="shared" si="24"/>
        <v>9.0032502538118425E-2</v>
      </c>
      <c r="H91" s="12">
        <f t="shared" si="25"/>
        <v>2.1436738854325998</v>
      </c>
      <c r="I91" s="5">
        <f t="shared" si="26"/>
        <v>54.330745271507496</v>
      </c>
      <c r="J91" s="12">
        <f t="shared" si="27"/>
        <v>0.42445894743365231</v>
      </c>
      <c r="K91" s="12">
        <f t="shared" si="28"/>
        <v>0.95021005559955674</v>
      </c>
      <c r="L91" s="12">
        <f t="shared" si="32"/>
        <v>3.420756200158404</v>
      </c>
      <c r="M91" s="27">
        <f t="shared" si="29"/>
        <v>13674.765604162936</v>
      </c>
      <c r="N91" s="6">
        <f t="shared" si="30"/>
        <v>32559.616903511953</v>
      </c>
      <c r="O91" s="21">
        <f t="shared" si="33"/>
        <v>14432454.301202107</v>
      </c>
      <c r="P91" s="22">
        <f t="shared" si="34"/>
        <v>14432.454301202108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5">
        <f t="shared" si="24"/>
        <v>7.1925157113561955E-2</v>
      </c>
      <c r="H92" s="12">
        <f t="shared" si="25"/>
        <v>1.71253799087391</v>
      </c>
      <c r="I92" s="5">
        <f t="shared" si="26"/>
        <v>43.403740644614501</v>
      </c>
      <c r="J92" s="12">
        <f t="shared" si="27"/>
        <v>0.33909172378605079</v>
      </c>
      <c r="K92" s="12">
        <f t="shared" si="28"/>
        <v>0.75910371935900278</v>
      </c>
      <c r="L92" s="12">
        <f t="shared" si="32"/>
        <v>2.7327733896924102</v>
      </c>
      <c r="M92" s="27">
        <f t="shared" si="29"/>
        <v>17064.477406559854</v>
      </c>
      <c r="N92" s="6">
        <f t="shared" si="30"/>
        <v>40630.520705019015</v>
      </c>
      <c r="O92" s="21">
        <f t="shared" si="33"/>
        <v>18009982.582011975</v>
      </c>
      <c r="P92" s="22">
        <f t="shared" si="34"/>
        <v>18009.982582011977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5">
        <f t="shared" si="24"/>
        <v>5.6114352313108712E-2</v>
      </c>
      <c r="H93" s="12">
        <f t="shared" si="25"/>
        <v>1.3360827285751185</v>
      </c>
      <c r="I93" s="5">
        <f t="shared" si="26"/>
        <v>33.862599568509694</v>
      </c>
      <c r="J93" s="12">
        <f t="shared" si="27"/>
        <v>0.26455155912898198</v>
      </c>
      <c r="K93" s="12">
        <f t="shared" si="28"/>
        <v>0.59223525202797811</v>
      </c>
      <c r="L93" s="12">
        <f t="shared" si="32"/>
        <v>2.1320469073007211</v>
      </c>
      <c r="M93" s="27">
        <f t="shared" si="29"/>
        <v>21021.529136026518</v>
      </c>
      <c r="N93" s="6">
        <f t="shared" si="30"/>
        <v>50052.260872879138</v>
      </c>
      <c r="O93" s="21">
        <f t="shared" si="33"/>
        <v>22186285.84790742</v>
      </c>
      <c r="P93" s="22">
        <f t="shared" si="34"/>
        <v>22186.28584790742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5">
        <f t="shared" si="24"/>
        <v>4.2638635011550942E-2</v>
      </c>
      <c r="H94" s="12">
        <f t="shared" si="25"/>
        <v>1.0152258996250278</v>
      </c>
      <c r="I94" s="5">
        <f t="shared" si="26"/>
        <v>25.730583425208533</v>
      </c>
      <c r="J94" s="12">
        <f t="shared" si="27"/>
        <v>0.20102018300944166</v>
      </c>
      <c r="K94" s="12">
        <f t="shared" si="28"/>
        <v>0.45001148033024291</v>
      </c>
      <c r="L94" s="12">
        <f t="shared" si="32"/>
        <v>1.6200413291888744</v>
      </c>
      <c r="M94" s="27">
        <f t="shared" si="29"/>
        <v>25526.501560191249</v>
      </c>
      <c r="N94" s="6">
        <f t="shared" si="30"/>
        <v>60778.600214815364</v>
      </c>
      <c r="O94" s="21">
        <f t="shared" si="33"/>
        <v>26940868.889545817</v>
      </c>
      <c r="P94" s="22">
        <f t="shared" si="34"/>
        <v>26940.868889545818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5">
        <f t="shared" si="24"/>
        <v>3.1496657171356156E-2</v>
      </c>
      <c r="H95" s="12">
        <f t="shared" si="25"/>
        <v>0.74993540724999008</v>
      </c>
      <c r="I95" s="5">
        <f t="shared" si="26"/>
        <v>19.006878732005021</v>
      </c>
      <c r="J95" s="12">
        <f t="shared" si="27"/>
        <v>0.14849124009378922</v>
      </c>
      <c r="K95" s="12">
        <f t="shared" si="28"/>
        <v>0.33241817697251336</v>
      </c>
      <c r="L95" s="12">
        <f t="shared" si="32"/>
        <v>1.1967054371010482</v>
      </c>
      <c r="M95" s="27">
        <f t="shared" si="29"/>
        <v>30516.783923196006</v>
      </c>
      <c r="N95" s="6">
        <f t="shared" si="30"/>
        <v>72660.462521129695</v>
      </c>
      <c r="O95" s="21">
        <f t="shared" si="33"/>
        <v>32207651.826741889</v>
      </c>
      <c r="P95" s="22">
        <f t="shared" si="34"/>
        <v>32207.651826741891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5">
        <f t="shared" si="24"/>
        <v>2.2606852703624006E-2</v>
      </c>
      <c r="H96" s="12">
        <f t="shared" si="25"/>
        <v>0.53826916287328752</v>
      </c>
      <c r="I96" s="5">
        <f t="shared" si="26"/>
        <v>13.642263860332713</v>
      </c>
      <c r="J96" s="12">
        <f t="shared" si="27"/>
        <v>0.10658018640884931</v>
      </c>
      <c r="K96" s="12">
        <f t="shared" si="28"/>
        <v>0.23859448708922321</v>
      </c>
      <c r="L96" s="12">
        <f t="shared" si="32"/>
        <v>0.85894015352120356</v>
      </c>
      <c r="M96" s="27">
        <f t="shared" si="29"/>
        <v>35888.993424184977</v>
      </c>
      <c r="N96" s="6">
        <f t="shared" si="30"/>
        <v>85451.693342984421</v>
      </c>
      <c r="O96" s="21">
        <f t="shared" si="33"/>
        <v>37877523.644939907</v>
      </c>
      <c r="P96" s="22">
        <f t="shared" si="34"/>
        <v>37877.523644939909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5">
        <f t="shared" si="24"/>
        <v>1.5784092492373798E-2</v>
      </c>
      <c r="H97" s="12">
        <f t="shared" si="25"/>
        <v>0.37581924224342012</v>
      </c>
      <c r="I97" s="5">
        <f t="shared" si="26"/>
        <v>9.5250213463964961</v>
      </c>
      <c r="J97" s="12">
        <f t="shared" si="27"/>
        <v>7.4414229268722626E-2</v>
      </c>
      <c r="K97" s="12">
        <f t="shared" si="28"/>
        <v>0.16658654354761532</v>
      </c>
      <c r="L97" s="12">
        <f t="shared" si="32"/>
        <v>0.59971155677141519</v>
      </c>
      <c r="M97" s="27">
        <f t="shared" si="29"/>
        <v>41511.259457719258</v>
      </c>
      <c r="N97" s="6">
        <f t="shared" si="30"/>
        <v>98838.308768829549</v>
      </c>
      <c r="O97" s="21">
        <f t="shared" si="33"/>
        <v>43811307.078381896</v>
      </c>
      <c r="P97" s="22">
        <f t="shared" si="34"/>
        <v>43811.307078381898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5">
        <f t="shared" si="24"/>
        <v>1.0748602408554839E-2</v>
      </c>
      <c r="H98" s="12">
        <f t="shared" si="25"/>
        <v>0.25592422334769072</v>
      </c>
      <c r="I98" s="5">
        <f t="shared" si="26"/>
        <v>6.4863195292906202</v>
      </c>
      <c r="J98" s="12">
        <f t="shared" si="27"/>
        <v>5.067437132258297E-2</v>
      </c>
      <c r="K98" s="12">
        <f t="shared" si="28"/>
        <v>0.11344158836333809</v>
      </c>
      <c r="L98" s="12">
        <f t="shared" si="32"/>
        <v>0.40838971810801716</v>
      </c>
      <c r="M98" s="27">
        <f t="shared" si="29"/>
        <v>47242.228411565593</v>
      </c>
      <c r="N98" s="6">
        <f t="shared" si="30"/>
        <v>112483.74584793768</v>
      </c>
      <c r="O98" s="21">
        <f t="shared" si="33"/>
        <v>49859816.421958193</v>
      </c>
      <c r="P98" s="22">
        <f t="shared" si="34"/>
        <v>49859.816421958196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5">
        <f t="shared" si="24"/>
        <v>7.1653796620099802E-3</v>
      </c>
      <c r="H99" s="12">
        <f t="shared" si="25"/>
        <v>0.17060768975245766</v>
      </c>
      <c r="I99" s="5">
        <f t="shared" si="26"/>
        <v>4.3239986251129778</v>
      </c>
      <c r="J99" s="12">
        <f t="shared" si="27"/>
        <v>3.3781239258695139E-2</v>
      </c>
      <c r="K99" s="12">
        <f t="shared" si="28"/>
        <v>7.5623975954103584E-2</v>
      </c>
      <c r="L99" s="12">
        <f t="shared" si="32"/>
        <v>0.2722463134347729</v>
      </c>
      <c r="M99" s="27">
        <f t="shared" si="29"/>
        <v>52950.342334599569</v>
      </c>
      <c r="N99" s="6">
        <f t="shared" si="30"/>
        <v>126074.76509868157</v>
      </c>
      <c r="O99" s="21">
        <f t="shared" si="33"/>
        <v>55884204.38771347</v>
      </c>
      <c r="P99" s="22">
        <f t="shared" si="34"/>
        <v>55884.204387713471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5">
        <f t="shared" si="24"/>
        <v>4.6952291033883287E-3</v>
      </c>
      <c r="H100" s="12">
        <f t="shared" si="25"/>
        <v>0.1117934049516761</v>
      </c>
      <c r="I100" s="5">
        <f t="shared" si="26"/>
        <v>2.8333689413948724</v>
      </c>
      <c r="J100" s="12">
        <f t="shared" si="27"/>
        <v>2.2135694854647441E-2</v>
      </c>
      <c r="K100" s="12">
        <f t="shared" si="28"/>
        <v>4.9553814251629483E-2</v>
      </c>
      <c r="L100" s="12">
        <f t="shared" si="32"/>
        <v>0.17839373130586614</v>
      </c>
      <c r="M100" s="27">
        <f t="shared" si="29"/>
        <v>58527.439761573725</v>
      </c>
      <c r="N100" s="6">
        <f t="shared" si="30"/>
        <v>139353.83407230704</v>
      </c>
      <c r="O100" s="21">
        <f t="shared" si="33"/>
        <v>61770316.5214127</v>
      </c>
      <c r="P100" s="22">
        <f t="shared" si="34"/>
        <v>61770.3165214127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5">
        <f t="shared" ref="G101:G106" si="37">0.066*($C101^-0.2-($A$8+$C101)^-0.2)*100</f>
        <v>3.0360318927351521E-3</v>
      </c>
      <c r="H101" s="12">
        <f t="shared" ref="H101:H106" si="38">$A$14*$G101/100</f>
        <v>7.2287919366023967E-2</v>
      </c>
      <c r="I101" s="5">
        <f t="shared" ref="I101:I106" si="39">H101/$A$18*1000000</f>
        <v>1.8321147446782231</v>
      </c>
      <c r="J101" s="12">
        <f t="shared" ref="J101:J106" si="40">I101/$A$21/1000</f>
        <v>1.4313396442798618E-2</v>
      </c>
      <c r="K101" s="12">
        <f t="shared" ref="K101:K106" si="41">H101/$A$25</f>
        <v>3.2042517449478711E-2</v>
      </c>
      <c r="L101" s="12">
        <f t="shared" si="32"/>
        <v>0.11535306281812335</v>
      </c>
      <c r="M101" s="27">
        <f t="shared" ref="M101:M106" si="42">0.066/0.8*($A$8^0.8+C101^0.8-(C101+$A$8)^0.8)</f>
        <v>63894.337084266925</v>
      </c>
      <c r="N101" s="6">
        <f t="shared" ref="N101:N106" si="43">M101*$A$14/1000</f>
        <v>152132.41659763956</v>
      </c>
      <c r="O101" s="21">
        <f t="shared" si="33"/>
        <v>67434581.825194851</v>
      </c>
      <c r="P101" s="22">
        <f t="shared" si="34"/>
        <v>67434.581825194851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5">
        <f t="shared" si="37"/>
        <v>1.9438389848620856E-3</v>
      </c>
      <c r="H102" s="12">
        <f t="shared" si="38"/>
        <v>4.6282806229566258E-2</v>
      </c>
      <c r="I102" s="5">
        <f t="shared" si="39"/>
        <v>1.1730232722416427</v>
      </c>
      <c r="J102" s="12">
        <f t="shared" si="40"/>
        <v>9.1642443143878337E-3</v>
      </c>
      <c r="K102" s="12">
        <f t="shared" si="41"/>
        <v>2.0515428293247456E-2</v>
      </c>
      <c r="L102" s="12">
        <f t="shared" si="32"/>
        <v>7.3855541855690834E-2</v>
      </c>
      <c r="M102" s="27">
        <f t="shared" si="42"/>
        <v>68999.726225493927</v>
      </c>
      <c r="N102" s="6">
        <f t="shared" si="43"/>
        <v>164288.34814290103</v>
      </c>
      <c r="O102" s="21">
        <f t="shared" si="33"/>
        <v>72822849.354122803</v>
      </c>
      <c r="P102" s="22">
        <f t="shared" si="34"/>
        <v>72822.849354122809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5">
        <f t="shared" si="37"/>
        <v>1.2356706381612681E-3</v>
      </c>
      <c r="H103" s="12">
        <f t="shared" si="38"/>
        <v>2.942131789461979E-2</v>
      </c>
      <c r="I103" s="5">
        <f t="shared" si="39"/>
        <v>0.7456741153340376</v>
      </c>
      <c r="J103" s="12">
        <f t="shared" si="40"/>
        <v>5.8255790260471679E-3</v>
      </c>
      <c r="K103" s="12">
        <f t="shared" si="41"/>
        <v>1.3041364314991043E-2</v>
      </c>
      <c r="L103" s="12">
        <f t="shared" si="32"/>
        <v>4.6948911533967755E-2</v>
      </c>
      <c r="M103" s="27">
        <f t="shared" si="42"/>
        <v>73815.350856256453</v>
      </c>
      <c r="N103" s="6">
        <f t="shared" si="43"/>
        <v>175754.35038874662</v>
      </c>
      <c r="O103" s="21">
        <f t="shared" si="33"/>
        <v>77905297.158132374</v>
      </c>
      <c r="P103" s="22">
        <f t="shared" si="34"/>
        <v>77905.29715813238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5">
        <f t="shared" si="37"/>
        <v>7.8151451924532672E-4</v>
      </c>
      <c r="H104" s="12">
        <f t="shared" si="38"/>
        <v>1.8607860703231231E-2</v>
      </c>
      <c r="I104" s="5">
        <f t="shared" si="39"/>
        <v>0.47161041928302999</v>
      </c>
      <c r="J104" s="12">
        <f t="shared" si="40"/>
        <v>3.6844564006486714E-3</v>
      </c>
      <c r="K104" s="12">
        <f t="shared" si="41"/>
        <v>8.2481652053329937E-3</v>
      </c>
      <c r="L104" s="12">
        <f t="shared" si="32"/>
        <v>2.9693394739198777E-2</v>
      </c>
      <c r="M104" s="27">
        <f t="shared" si="42"/>
        <v>78330.117289101356</v>
      </c>
      <c r="N104" s="6">
        <f t="shared" si="43"/>
        <v>186504.00926535035</v>
      </c>
      <c r="O104" s="21">
        <f t="shared" si="33"/>
        <v>82670216.872938991</v>
      </c>
      <c r="P104" s="22">
        <f t="shared" si="34"/>
        <v>82670.216872938996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5">
        <f t="shared" si="37"/>
        <v>4.9252391533399537E-4</v>
      </c>
      <c r="H105" s="12">
        <f t="shared" si="38"/>
        <v>1.1726994424102431E-2</v>
      </c>
      <c r="I105" s="5">
        <f t="shared" si="39"/>
        <v>0.29721701196528871</v>
      </c>
      <c r="J105" s="12">
        <f t="shared" si="40"/>
        <v>2.3220079059788181E-3</v>
      </c>
      <c r="K105" s="12">
        <f t="shared" si="41"/>
        <v>5.1981358262865388E-3</v>
      </c>
      <c r="L105" s="12">
        <f t="shared" si="32"/>
        <v>1.871328897463154E-2</v>
      </c>
      <c r="M105" s="27">
        <f t="shared" si="42"/>
        <v>82544.720588493205</v>
      </c>
      <c r="N105" s="6">
        <f t="shared" si="43"/>
        <v>196538.97972120231</v>
      </c>
      <c r="O105" s="21">
        <f t="shared" si="33"/>
        <v>87118342.075001031</v>
      </c>
      <c r="P105" s="22">
        <f t="shared" si="34"/>
        <v>87118.342075001026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6">
        <f t="shared" si="37"/>
        <v>3.0963432436525892E-4</v>
      </c>
      <c r="H106" s="16">
        <f t="shared" si="38"/>
        <v>7.3723932631368149E-3</v>
      </c>
      <c r="I106" s="10">
        <f t="shared" si="39"/>
        <v>0.1868510052498179</v>
      </c>
      <c r="J106" s="16">
        <f t="shared" si="40"/>
        <v>1.4597734785142022E-3</v>
      </c>
      <c r="K106" s="16">
        <f t="shared" si="41"/>
        <v>3.2679048152202197E-3</v>
      </c>
      <c r="L106" s="16">
        <f t="shared" si="32"/>
        <v>1.176445733479279E-2</v>
      </c>
      <c r="M106" s="28">
        <f t="shared" si="42"/>
        <v>86467.401817529244</v>
      </c>
      <c r="N106" s="11">
        <f t="shared" si="43"/>
        <v>205878.88372753712</v>
      </c>
      <c r="O106" s="23">
        <f t="shared" si="33"/>
        <v>91258370.446603343</v>
      </c>
      <c r="P106" s="24">
        <f t="shared" si="34"/>
        <v>91258.370446603338</v>
      </c>
    </row>
  </sheetData>
  <mergeCells count="5">
    <mergeCell ref="C2:F3"/>
    <mergeCell ref="G2:L2"/>
    <mergeCell ref="M2:P2"/>
    <mergeCell ref="K3:L3"/>
    <mergeCell ref="O3:P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6"/>
  <sheetViews>
    <sheetView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:P106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10.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107" t="s">
        <v>8</v>
      </c>
      <c r="D2" s="108"/>
      <c r="E2" s="108"/>
      <c r="F2" s="108"/>
      <c r="G2" s="91" t="s">
        <v>11</v>
      </c>
      <c r="H2" s="91"/>
      <c r="I2" s="91"/>
      <c r="J2" s="91"/>
      <c r="K2" s="91"/>
      <c r="L2" s="91"/>
      <c r="M2" s="92" t="s">
        <v>26</v>
      </c>
      <c r="N2" s="92"/>
      <c r="O2" s="92"/>
      <c r="P2" s="93"/>
    </row>
    <row r="3" spans="1:16">
      <c r="A3" t="s">
        <v>3</v>
      </c>
      <c r="C3" s="109"/>
      <c r="D3" s="110"/>
      <c r="E3" s="110"/>
      <c r="F3" s="110"/>
      <c r="G3" s="17" t="s">
        <v>13</v>
      </c>
      <c r="H3" s="13" t="s">
        <v>20</v>
      </c>
      <c r="I3" s="13" t="s">
        <v>21</v>
      </c>
      <c r="J3" s="13" t="s">
        <v>15</v>
      </c>
      <c r="K3" s="94" t="s">
        <v>17</v>
      </c>
      <c r="L3" s="94"/>
      <c r="M3" s="25" t="s">
        <v>13</v>
      </c>
      <c r="N3" s="19" t="s">
        <v>20</v>
      </c>
      <c r="O3" s="105" t="s">
        <v>17</v>
      </c>
      <c r="P3" s="106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5">
        <f t="shared" ref="G5:G36" si="2">0.066*($C5^-0.2-($A$8+$C5)^-0.2)*100</f>
        <v>10.274215534632921</v>
      </c>
      <c r="H5" s="12">
        <f t="shared" ref="H5:H36" si="3">$A$14*$G5/100</f>
        <v>244.62907187960982</v>
      </c>
      <c r="I5" s="5">
        <f t="shared" ref="I5:I36" si="4">H5/$A$18*1000000</f>
        <v>6099.8671424199538</v>
      </c>
      <c r="J5" s="12">
        <f t="shared" ref="J5:J36" si="5">I5/$A$21/1000</f>
        <v>46.563871316182848</v>
      </c>
      <c r="K5" s="12">
        <f t="shared" ref="K5:K36" si="6">H5/$A$25</f>
        <v>108.4348722870611</v>
      </c>
      <c r="L5" s="12">
        <f>K5/1000*3600</f>
        <v>390.36554023341995</v>
      </c>
      <c r="M5" s="27">
        <f t="shared" ref="M5:M36" si="7">0.066/0.8*($A$8^0.8+C5^0.8-(C5+$A$8)^0.8)</f>
        <v>1.2889288912410849E-2</v>
      </c>
      <c r="N5" s="6">
        <f t="shared" ref="N5:N36" si="8">M5*$A$14/1000</f>
        <v>3.0689396900450229E-2</v>
      </c>
      <c r="O5" s="21">
        <f>N5/$A$25*1000</f>
        <v>13.603456072894607</v>
      </c>
      <c r="P5" s="22">
        <f>O5/1000</f>
        <v>1.3603456072894607E-2</v>
      </c>
    </row>
    <row r="6" spans="1:16">
      <c r="A6">
        <v>1.78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5">
        <f t="shared" si="2"/>
        <v>8.9201362300998905</v>
      </c>
      <c r="H6" s="12">
        <f t="shared" si="3"/>
        <v>212.38844363867841</v>
      </c>
      <c r="I6" s="5">
        <f t="shared" si="4"/>
        <v>5295.9416426959506</v>
      </c>
      <c r="J6" s="12">
        <f t="shared" si="5"/>
        <v>40.427035440427098</v>
      </c>
      <c r="K6" s="12">
        <f t="shared" si="6"/>
        <v>94.143813669626965</v>
      </c>
      <c r="L6" s="12">
        <f t="shared" ref="L6:L69" si="10">K6/1000*3600</f>
        <v>338.91772921065711</v>
      </c>
      <c r="M6" s="27">
        <f t="shared" si="7"/>
        <v>2.2393380028079266E-2</v>
      </c>
      <c r="N6" s="6">
        <f t="shared" si="8"/>
        <v>5.3318637846856733E-2</v>
      </c>
      <c r="O6" s="21">
        <f t="shared" ref="O6:O69" si="11">N6/$A$25*1000</f>
        <v>23.634147981762737</v>
      </c>
      <c r="P6" s="22">
        <f t="shared" ref="P6:P69" si="12">O6/1000</f>
        <v>2.3634147981762738E-2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5">
        <f t="shared" si="2"/>
        <v>8.2108340656821586</v>
      </c>
      <c r="H7" s="12">
        <f t="shared" si="3"/>
        <v>195.49995910389217</v>
      </c>
      <c r="I7" s="5">
        <f t="shared" si="4"/>
        <v>4874.8244340687252</v>
      </c>
      <c r="J7" s="12">
        <f t="shared" si="5"/>
        <v>37.212400260066609</v>
      </c>
      <c r="K7" s="12">
        <f t="shared" si="6"/>
        <v>86.657783290732354</v>
      </c>
      <c r="L7" s="12">
        <f t="shared" si="10"/>
        <v>311.96801984663648</v>
      </c>
      <c r="M7" s="27">
        <f t="shared" si="7"/>
        <v>3.0930187370977365E-2</v>
      </c>
      <c r="N7" s="6">
        <f t="shared" si="8"/>
        <v>7.3644776130297102E-2</v>
      </c>
      <c r="O7" s="21">
        <f t="shared" si="11"/>
        <v>32.643961050663613</v>
      </c>
      <c r="P7" s="22">
        <f t="shared" si="12"/>
        <v>3.2643961050663611E-2</v>
      </c>
    </row>
    <row r="8" spans="1:16">
      <c r="A8">
        <f>A6*365*24*3600</f>
        <v>56134080.000000007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5">
        <f t="shared" si="2"/>
        <v>7.7413417288659154</v>
      </c>
      <c r="H8" s="12">
        <f t="shared" si="3"/>
        <v>184.32134656429744</v>
      </c>
      <c r="I8" s="5">
        <f t="shared" si="4"/>
        <v>4596.0838461075564</v>
      </c>
      <c r="J8" s="12">
        <f t="shared" si="5"/>
        <v>35.08460951227142</v>
      </c>
      <c r="K8" s="12">
        <f t="shared" si="6"/>
        <v>81.702724540912001</v>
      </c>
      <c r="L8" s="12">
        <f t="shared" si="10"/>
        <v>294.12980834728319</v>
      </c>
      <c r="M8" s="27">
        <f t="shared" si="7"/>
        <v>3.8892788228695283E-2</v>
      </c>
      <c r="N8" s="6">
        <f t="shared" si="8"/>
        <v>9.2603728772523472E-2</v>
      </c>
      <c r="O8" s="21">
        <f t="shared" si="11"/>
        <v>41.047752115480264</v>
      </c>
      <c r="P8" s="22">
        <f t="shared" si="12"/>
        <v>4.1047752115480264E-2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5">
        <f t="shared" si="2"/>
        <v>7.3953296076351984</v>
      </c>
      <c r="H9" s="12">
        <f t="shared" si="3"/>
        <v>176.08279795779407</v>
      </c>
      <c r="I9" s="5">
        <f t="shared" si="4"/>
        <v>4390.654247900311</v>
      </c>
      <c r="J9" s="12">
        <f t="shared" si="5"/>
        <v>33.516444640460385</v>
      </c>
      <c r="K9" s="12">
        <f t="shared" si="6"/>
        <v>78.050885619589579</v>
      </c>
      <c r="L9" s="12">
        <f t="shared" si="10"/>
        <v>280.98318823052244</v>
      </c>
      <c r="M9" s="27">
        <f t="shared" si="7"/>
        <v>4.6453409126261253E-2</v>
      </c>
      <c r="N9" s="6">
        <f t="shared" si="8"/>
        <v>0.11060556712962805</v>
      </c>
      <c r="O9" s="21">
        <f t="shared" si="11"/>
        <v>49.027290394338678</v>
      </c>
      <c r="P9" s="22">
        <f t="shared" si="12"/>
        <v>4.9027290394338681E-2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5">
        <f t="shared" si="2"/>
        <v>7.123858330159778</v>
      </c>
      <c r="H10" s="12">
        <f t="shared" si="3"/>
        <v>169.61906684110431</v>
      </c>
      <c r="I10" s="5">
        <f t="shared" si="4"/>
        <v>4229.4800229678913</v>
      </c>
      <c r="J10" s="12">
        <f t="shared" si="5"/>
        <v>32.28610704555642</v>
      </c>
      <c r="K10" s="12">
        <f t="shared" si="6"/>
        <v>75.185756578503685</v>
      </c>
      <c r="L10" s="12">
        <f t="shared" si="10"/>
        <v>270.66872368261323</v>
      </c>
      <c r="M10" s="27">
        <f t="shared" si="7"/>
        <v>5.370805672660936E-2</v>
      </c>
      <c r="N10" s="6">
        <f t="shared" si="8"/>
        <v>0.12787888306605688</v>
      </c>
      <c r="O10" s="21">
        <f t="shared" si="11"/>
        <v>56.68390206828763</v>
      </c>
      <c r="P10" s="22">
        <f t="shared" si="12"/>
        <v>5.6683902068287627E-2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5">
        <f t="shared" si="2"/>
        <v>6.9019305617735061</v>
      </c>
      <c r="H11" s="12">
        <f t="shared" si="3"/>
        <v>164.33496667582716</v>
      </c>
      <c r="I11" s="5">
        <f t="shared" si="4"/>
        <v>4097.7200946495905</v>
      </c>
      <c r="J11" s="12">
        <f t="shared" si="5"/>
        <v>31.280306066027407</v>
      </c>
      <c r="K11" s="12">
        <f t="shared" si="6"/>
        <v>72.843513597441131</v>
      </c>
      <c r="L11" s="12">
        <f t="shared" si="10"/>
        <v>262.23664895078809</v>
      </c>
      <c r="M11" s="27">
        <f t="shared" si="7"/>
        <v>6.0717531630070883E-2</v>
      </c>
      <c r="N11" s="6">
        <f t="shared" si="8"/>
        <v>0.14456844281119877</v>
      </c>
      <c r="O11" s="21">
        <f t="shared" si="11"/>
        <v>64.081756565247687</v>
      </c>
      <c r="P11" s="22">
        <f t="shared" si="12"/>
        <v>6.4081756565247686E-2</v>
      </c>
    </row>
    <row r="12" spans="1:16">
      <c r="A12">
        <v>784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5">
        <f t="shared" si="2"/>
        <v>6.7151415119560633</v>
      </c>
      <c r="H12" s="12">
        <f t="shared" si="3"/>
        <v>159.88751939967386</v>
      </c>
      <c r="I12" s="5">
        <f t="shared" si="4"/>
        <v>3986.8222471492586</v>
      </c>
      <c r="J12" s="12">
        <f t="shared" si="5"/>
        <v>30.433757611826401</v>
      </c>
      <c r="K12" s="12">
        <f t="shared" si="6"/>
        <v>70.872127393472468</v>
      </c>
      <c r="L12" s="12">
        <f t="shared" si="10"/>
        <v>255.1396586165009</v>
      </c>
      <c r="M12" s="27">
        <f t="shared" si="7"/>
        <v>6.7523573795333511E-2</v>
      </c>
      <c r="N12" s="6">
        <f t="shared" si="8"/>
        <v>0.16077362920668908</v>
      </c>
      <c r="O12" s="21">
        <f t="shared" si="11"/>
        <v>71.264906563248715</v>
      </c>
      <c r="P12" s="22">
        <f t="shared" si="12"/>
        <v>7.1264906563248714E-2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5">
        <f t="shared" si="2"/>
        <v>6.5544720030808508</v>
      </c>
      <c r="H13" s="12">
        <f t="shared" si="3"/>
        <v>156.06197839335505</v>
      </c>
      <c r="I13" s="5">
        <f t="shared" si="4"/>
        <v>3891.4317373168524</v>
      </c>
      <c r="J13" s="12">
        <f t="shared" si="5"/>
        <v>29.705585781044672</v>
      </c>
      <c r="K13" s="12">
        <f t="shared" si="6"/>
        <v>69.176408862302779</v>
      </c>
      <c r="L13" s="12">
        <f t="shared" si="10"/>
        <v>249.03507190428999</v>
      </c>
      <c r="M13" s="27">
        <f t="shared" si="7"/>
        <v>7.4156488901353443E-2</v>
      </c>
      <c r="N13" s="6">
        <f t="shared" si="8"/>
        <v>0.17656660007412253</v>
      </c>
      <c r="O13" s="21">
        <f t="shared" si="11"/>
        <v>78.265336912288362</v>
      </c>
      <c r="P13" s="22">
        <f t="shared" si="12"/>
        <v>7.8265336912288361E-2</v>
      </c>
    </row>
    <row r="14" spans="1:16">
      <c r="A14">
        <v>2381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5">
        <f t="shared" si="2"/>
        <v>6.4139204649862576</v>
      </c>
      <c r="H14" s="12">
        <f t="shared" si="3"/>
        <v>152.7154462713228</v>
      </c>
      <c r="I14" s="5">
        <f t="shared" si="4"/>
        <v>3807.985394756703</v>
      </c>
      <c r="J14" s="12">
        <f t="shared" si="5"/>
        <v>29.068590799669487</v>
      </c>
      <c r="K14" s="12">
        <f t="shared" si="6"/>
        <v>67.693016964238836</v>
      </c>
      <c r="L14" s="12">
        <f t="shared" si="10"/>
        <v>243.69486107125982</v>
      </c>
      <c r="M14" s="27">
        <f t="shared" si="7"/>
        <v>8.063920463144314E-2</v>
      </c>
      <c r="N14" s="6">
        <f t="shared" si="8"/>
        <v>0.19200194622746611</v>
      </c>
      <c r="O14" s="21">
        <f t="shared" si="11"/>
        <v>85.107245668203078</v>
      </c>
      <c r="P14" s="22">
        <f t="shared" si="12"/>
        <v>8.5107245668203074E-2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5">
        <f t="shared" si="2"/>
        <v>5.899832681097152</v>
      </c>
      <c r="H15" s="12">
        <f t="shared" si="3"/>
        <v>140.47501613692319</v>
      </c>
      <c r="I15" s="5">
        <f t="shared" si="4"/>
        <v>3502.768206087253</v>
      </c>
      <c r="J15" s="12">
        <f t="shared" si="5"/>
        <v>26.7386885960859</v>
      </c>
      <c r="K15" s="12">
        <f t="shared" si="6"/>
        <v>62.26729438693404</v>
      </c>
      <c r="L15" s="12">
        <f t="shared" si="10"/>
        <v>224.16225979296254</v>
      </c>
      <c r="M15" s="27">
        <f t="shared" si="7"/>
        <v>0.11131966087210458</v>
      </c>
      <c r="N15" s="6">
        <f t="shared" si="8"/>
        <v>0.26505211253648098</v>
      </c>
      <c r="O15" s="21">
        <f t="shared" si="11"/>
        <v>117.48763853567421</v>
      </c>
      <c r="P15" s="22">
        <f t="shared" si="12"/>
        <v>0.1174876385356742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5">
        <f t="shared" si="2"/>
        <v>5.5595541834036597</v>
      </c>
      <c r="H16" s="12">
        <f t="shared" si="3"/>
        <v>132.37298510684113</v>
      </c>
      <c r="I16" s="5">
        <f t="shared" si="4"/>
        <v>3300.7426966597127</v>
      </c>
      <c r="J16" s="12">
        <f t="shared" si="5"/>
        <v>25.196509134806966</v>
      </c>
      <c r="K16" s="12">
        <f t="shared" si="6"/>
        <v>58.675968575727453</v>
      </c>
      <c r="L16" s="12">
        <f t="shared" si="10"/>
        <v>211.23348687261884</v>
      </c>
      <c r="M16" s="27">
        <f t="shared" si="7"/>
        <v>0.13991925219248516</v>
      </c>
      <c r="N16" s="6">
        <f t="shared" si="8"/>
        <v>0.33314773947030718</v>
      </c>
      <c r="O16" s="21">
        <f t="shared" si="11"/>
        <v>147.67187033258298</v>
      </c>
      <c r="P16" s="22">
        <f t="shared" si="12"/>
        <v>0.14767187033258297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5">
        <f t="shared" si="2"/>
        <v>5.3087716348330938</v>
      </c>
      <c r="H17" s="12">
        <f t="shared" si="3"/>
        <v>126.40185262537597</v>
      </c>
      <c r="I17" s="5">
        <f t="shared" si="4"/>
        <v>3151.8515017299014</v>
      </c>
      <c r="J17" s="12">
        <f t="shared" si="5"/>
        <v>24.059935127709171</v>
      </c>
      <c r="K17" s="12">
        <f t="shared" si="6"/>
        <v>56.029189993517718</v>
      </c>
      <c r="L17" s="12">
        <f t="shared" si="10"/>
        <v>201.70508397666379</v>
      </c>
      <c r="M17" s="27">
        <f t="shared" si="7"/>
        <v>0.16706211044336669</v>
      </c>
      <c r="N17" s="6">
        <f t="shared" si="8"/>
        <v>0.39777488496565611</v>
      </c>
      <c r="O17" s="21">
        <f t="shared" si="11"/>
        <v>176.31865468335823</v>
      </c>
      <c r="P17" s="22">
        <f t="shared" si="12"/>
        <v>0.17631865468335822</v>
      </c>
    </row>
    <row r="18" spans="1:16">
      <c r="A18">
        <v>40104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5">
        <f t="shared" si="2"/>
        <v>5.1120147739297437</v>
      </c>
      <c r="H18" s="12">
        <f t="shared" si="3"/>
        <v>121.71707176726719</v>
      </c>
      <c r="I18" s="5">
        <f t="shared" si="4"/>
        <v>3035.0357013581483</v>
      </c>
      <c r="J18" s="12">
        <f t="shared" si="5"/>
        <v>23.168211460749223</v>
      </c>
      <c r="K18" s="12">
        <f t="shared" si="6"/>
        <v>53.952602733717733</v>
      </c>
      <c r="L18" s="12">
        <f t="shared" si="10"/>
        <v>194.22936984138386</v>
      </c>
      <c r="M18" s="27">
        <f t="shared" si="7"/>
        <v>0.19309615035890604</v>
      </c>
      <c r="N18" s="6">
        <f t="shared" si="8"/>
        <v>0.45976193400455528</v>
      </c>
      <c r="O18" s="21">
        <f t="shared" si="11"/>
        <v>203.7951835126575</v>
      </c>
      <c r="P18" s="22">
        <f t="shared" si="12"/>
        <v>0.20379518351265749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5">
        <f t="shared" si="2"/>
        <v>4.9511660408814411</v>
      </c>
      <c r="H19" s="12">
        <f t="shared" si="3"/>
        <v>117.8872634333871</v>
      </c>
      <c r="I19" s="5">
        <f t="shared" si="4"/>
        <v>2939.5387849936938</v>
      </c>
      <c r="J19" s="12">
        <f t="shared" si="5"/>
        <v>22.439227366364072</v>
      </c>
      <c r="K19" s="12">
        <f t="shared" si="6"/>
        <v>52.254992656643225</v>
      </c>
      <c r="L19" s="12">
        <f t="shared" si="10"/>
        <v>188.11797356391563</v>
      </c>
      <c r="M19" s="27">
        <f t="shared" si="7"/>
        <v>0.21824170983396471</v>
      </c>
      <c r="N19" s="6">
        <f t="shared" si="8"/>
        <v>0.51963351111467004</v>
      </c>
      <c r="O19" s="21">
        <f t="shared" si="11"/>
        <v>230.3340031536658</v>
      </c>
      <c r="P19" s="22">
        <f t="shared" si="12"/>
        <v>0.23033400315366581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5">
        <f t="shared" si="2"/>
        <v>4.8157851364595192</v>
      </c>
      <c r="H20" s="12">
        <f t="shared" si="3"/>
        <v>114.66384409910115</v>
      </c>
      <c r="I20" s="5">
        <f t="shared" si="4"/>
        <v>2859.1622805481038</v>
      </c>
      <c r="J20" s="12">
        <f t="shared" si="5"/>
        <v>21.825666263725985</v>
      </c>
      <c r="K20" s="12">
        <f t="shared" si="6"/>
        <v>50.826172029743425</v>
      </c>
      <c r="L20" s="12">
        <f t="shared" si="10"/>
        <v>182.97421930707634</v>
      </c>
      <c r="M20" s="27">
        <f t="shared" si="7"/>
        <v>0.24265005182067398</v>
      </c>
      <c r="N20" s="6">
        <f t="shared" si="8"/>
        <v>0.57774977338502465</v>
      </c>
      <c r="O20" s="21">
        <f t="shared" si="11"/>
        <v>256.09475770612801</v>
      </c>
      <c r="P20" s="22">
        <f t="shared" si="12"/>
        <v>0.256094757706128</v>
      </c>
    </row>
    <row r="21" spans="1:16">
      <c r="A21">
        <v>0.13100000000000001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5">
        <f t="shared" si="2"/>
        <v>4.6993351441371196</v>
      </c>
      <c r="H21" s="12">
        <f t="shared" si="3"/>
        <v>111.89116978190481</v>
      </c>
      <c r="I21" s="5">
        <f t="shared" si="4"/>
        <v>2790.0251790820066</v>
      </c>
      <c r="J21" s="12">
        <f t="shared" si="5"/>
        <v>21.297902130396995</v>
      </c>
      <c r="K21" s="12">
        <f t="shared" si="6"/>
        <v>49.597149726021641</v>
      </c>
      <c r="L21" s="12">
        <f t="shared" si="10"/>
        <v>178.54973901367791</v>
      </c>
      <c r="M21" s="27">
        <f t="shared" si="7"/>
        <v>0.26643099654524122</v>
      </c>
      <c r="N21" s="6">
        <f t="shared" si="8"/>
        <v>0.63437220277421935</v>
      </c>
      <c r="O21" s="21">
        <f t="shared" si="11"/>
        <v>281.19335229353698</v>
      </c>
      <c r="P21" s="22">
        <f t="shared" si="12"/>
        <v>0.28119335229353698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5">
        <f t="shared" si="2"/>
        <v>4.5974662479109778</v>
      </c>
      <c r="H22" s="12">
        <f t="shared" si="3"/>
        <v>109.46567136276039</v>
      </c>
      <c r="I22" s="5">
        <f t="shared" si="4"/>
        <v>2729.5449671544084</v>
      </c>
      <c r="J22" s="12">
        <f t="shared" si="5"/>
        <v>20.836221123316093</v>
      </c>
      <c r="K22" s="12">
        <f t="shared" si="6"/>
        <v>48.522017448032095</v>
      </c>
      <c r="L22" s="12">
        <f t="shared" si="10"/>
        <v>174.67926281291557</v>
      </c>
      <c r="M22" s="27">
        <f t="shared" si="7"/>
        <v>0.28966763439530041</v>
      </c>
      <c r="N22" s="6">
        <f t="shared" si="8"/>
        <v>0.68969863749521032</v>
      </c>
      <c r="O22" s="21">
        <f t="shared" si="11"/>
        <v>305.71748115922446</v>
      </c>
      <c r="P22" s="22">
        <f t="shared" si="12"/>
        <v>0.30571748115922448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5">
        <f t="shared" si="2"/>
        <v>4.5071457081486379</v>
      </c>
      <c r="H23" s="12">
        <f t="shared" si="3"/>
        <v>107.31513931101907</v>
      </c>
      <c r="I23" s="5">
        <f t="shared" si="4"/>
        <v>2675.9210879468151</v>
      </c>
      <c r="J23" s="12">
        <f t="shared" si="5"/>
        <v>20.426878533945153</v>
      </c>
      <c r="K23" s="12">
        <f t="shared" si="6"/>
        <v>47.568767425097107</v>
      </c>
      <c r="L23" s="12">
        <f t="shared" si="10"/>
        <v>171.24756273034959</v>
      </c>
      <c r="M23" s="27">
        <f t="shared" si="7"/>
        <v>0.31242486074916087</v>
      </c>
      <c r="N23" s="6">
        <f t="shared" si="8"/>
        <v>0.74388359344375199</v>
      </c>
      <c r="O23" s="21">
        <f t="shared" si="11"/>
        <v>329.73563539173404</v>
      </c>
      <c r="P23" s="22">
        <f t="shared" si="12"/>
        <v>0.32973563539173406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5">
        <f t="shared" si="2"/>
        <v>4.4261794521935922</v>
      </c>
      <c r="H24" s="12">
        <f t="shared" si="3"/>
        <v>105.38733275672944</v>
      </c>
      <c r="I24" s="5">
        <f t="shared" si="4"/>
        <v>2627.850906561177</v>
      </c>
      <c r="J24" s="12">
        <f t="shared" si="5"/>
        <v>20.059930584436465</v>
      </c>
      <c r="K24" s="12">
        <f t="shared" si="6"/>
        <v>46.714243243231138</v>
      </c>
      <c r="L24" s="12">
        <f t="shared" si="10"/>
        <v>168.1712756756321</v>
      </c>
      <c r="M24" s="27">
        <f t="shared" si="7"/>
        <v>0.33475465163646734</v>
      </c>
      <c r="N24" s="6">
        <f t="shared" si="8"/>
        <v>0.79705082554642881</v>
      </c>
      <c r="O24" s="21">
        <f t="shared" si="11"/>
        <v>353.30267089823974</v>
      </c>
      <c r="P24" s="22">
        <f t="shared" si="12"/>
        <v>0.35330267089823975</v>
      </c>
    </row>
    <row r="25" spans="1:16">
      <c r="A25" s="40">
        <v>2.2559999999999998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5">
        <f t="shared" si="2"/>
        <v>4.3529317715634637</v>
      </c>
      <c r="H25" s="12">
        <f t="shared" si="3"/>
        <v>103.64330548092606</v>
      </c>
      <c r="I25" s="5">
        <f t="shared" si="4"/>
        <v>2584.3632924627482</v>
      </c>
      <c r="J25" s="12">
        <f t="shared" si="5"/>
        <v>19.727964064601132</v>
      </c>
      <c r="K25" s="12">
        <f t="shared" si="6"/>
        <v>45.941181507502691</v>
      </c>
      <c r="L25" s="12">
        <f t="shared" si="10"/>
        <v>165.38825342700969</v>
      </c>
      <c r="M25" s="27">
        <f t="shared" si="7"/>
        <v>0.35669949831906705</v>
      </c>
      <c r="N25" s="6">
        <f t="shared" si="8"/>
        <v>0.84930150549769867</v>
      </c>
      <c r="O25" s="21">
        <f t="shared" si="11"/>
        <v>376.46343328798702</v>
      </c>
      <c r="P25" s="22">
        <f t="shared" si="12"/>
        <v>0.37646343328798704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5">
        <f t="shared" si="2"/>
        <v>4.2861524974073264</v>
      </c>
      <c r="H26" s="12">
        <f t="shared" si="3"/>
        <v>102.05329096326845</v>
      </c>
      <c r="I26" s="5">
        <f t="shared" si="4"/>
        <v>2544.716012449343</v>
      </c>
      <c r="J26" s="12">
        <f t="shared" si="5"/>
        <v>19.425313072132386</v>
      </c>
      <c r="K26" s="12">
        <f t="shared" si="6"/>
        <v>45.23638783832822</v>
      </c>
      <c r="L26" s="12">
        <f t="shared" si="10"/>
        <v>162.85099621798159</v>
      </c>
      <c r="M26" s="27">
        <f t="shared" si="7"/>
        <v>0.37829473503807098</v>
      </c>
      <c r="N26" s="6">
        <f t="shared" si="8"/>
        <v>0.90071976412564703</v>
      </c>
      <c r="O26" s="21">
        <f t="shared" si="11"/>
        <v>399.25521459470178</v>
      </c>
      <c r="P26" s="22">
        <f t="shared" si="12"/>
        <v>0.39925521459470176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5">
        <f t="shared" si="2"/>
        <v>4.2248658782202178</v>
      </c>
      <c r="H27" s="12">
        <f t="shared" si="3"/>
        <v>100.59405656042338</v>
      </c>
      <c r="I27" s="5">
        <f t="shared" si="4"/>
        <v>2508.3297566433121</v>
      </c>
      <c r="J27" s="12">
        <f t="shared" si="5"/>
        <v>19.147555394223758</v>
      </c>
      <c r="K27" s="12">
        <f t="shared" si="6"/>
        <v>44.58956407820186</v>
      </c>
      <c r="L27" s="12">
        <f t="shared" si="10"/>
        <v>160.52243068152669</v>
      </c>
      <c r="M27" s="27">
        <f t="shared" si="7"/>
        <v>0.39957016697502695</v>
      </c>
      <c r="N27" s="6">
        <f t="shared" si="8"/>
        <v>0.95137656756753919</v>
      </c>
      <c r="O27" s="21">
        <f t="shared" si="11"/>
        <v>421.70947143951207</v>
      </c>
      <c r="P27" s="22">
        <f t="shared" si="12"/>
        <v>0.4217094714395121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5">
        <f t="shared" si="2"/>
        <v>4.1682965751776857</v>
      </c>
      <c r="H28" s="12">
        <f t="shared" si="3"/>
        <v>99.247141454980706</v>
      </c>
      <c r="I28" s="5">
        <f t="shared" si="4"/>
        <v>2474.744201450746</v>
      </c>
      <c r="J28" s="12">
        <f t="shared" si="5"/>
        <v>18.891177110311038</v>
      </c>
      <c r="K28" s="12">
        <f t="shared" si="6"/>
        <v>43.992527240682939</v>
      </c>
      <c r="L28" s="12">
        <f t="shared" si="10"/>
        <v>158.3730980664586</v>
      </c>
      <c r="M28" s="27">
        <f t="shared" si="7"/>
        <v>0.42055124777310998</v>
      </c>
      <c r="N28" s="6">
        <f t="shared" si="8"/>
        <v>1.0013325209477748</v>
      </c>
      <c r="O28" s="21">
        <f t="shared" si="11"/>
        <v>443.85306779599955</v>
      </c>
      <c r="P28" s="22">
        <f t="shared" si="12"/>
        <v>0.44385306779599953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5">
        <f t="shared" si="2"/>
        <v>4.115818881525712</v>
      </c>
      <c r="H29" s="12">
        <f t="shared" si="3"/>
        <v>97.997647569127196</v>
      </c>
      <c r="I29" s="5">
        <f t="shared" si="4"/>
        <v>2443.5878607901254</v>
      </c>
      <c r="J29" s="12">
        <f t="shared" si="5"/>
        <v>18.653342448779583</v>
      </c>
      <c r="K29" s="12">
        <f t="shared" si="6"/>
        <v>43.438673567875533</v>
      </c>
      <c r="L29" s="12">
        <f t="shared" si="10"/>
        <v>156.37922484435194</v>
      </c>
      <c r="M29" s="27">
        <f t="shared" si="7"/>
        <v>0.44125994555361103</v>
      </c>
      <c r="N29" s="6">
        <f t="shared" si="8"/>
        <v>1.050639930363148</v>
      </c>
      <c r="O29" s="21">
        <f t="shared" si="11"/>
        <v>465.70918899075713</v>
      </c>
      <c r="P29" s="22">
        <f t="shared" si="12"/>
        <v>0.46570918899075714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5">
        <f t="shared" si="2"/>
        <v>4.0669209691399946</v>
      </c>
      <c r="H30" s="12">
        <f t="shared" si="3"/>
        <v>96.833388275223285</v>
      </c>
      <c r="I30" s="5">
        <f t="shared" si="4"/>
        <v>2414.5568590470598</v>
      </c>
      <c r="J30" s="12">
        <f t="shared" si="5"/>
        <v>18.43173174845084</v>
      </c>
      <c r="K30" s="12">
        <f t="shared" si="6"/>
        <v>42.922601185825926</v>
      </c>
      <c r="L30" s="12">
        <f t="shared" si="10"/>
        <v>154.52136426897334</v>
      </c>
      <c r="M30" s="27">
        <f t="shared" si="7"/>
        <v>0.46171539800358008</v>
      </c>
      <c r="N30" s="6">
        <f t="shared" si="8"/>
        <v>1.0993443626465242</v>
      </c>
      <c r="O30" s="21">
        <f t="shared" si="11"/>
        <v>487.29803308799842</v>
      </c>
      <c r="P30" s="22">
        <f t="shared" si="12"/>
        <v>0.48729803308799841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5">
        <f t="shared" si="2"/>
        <v>4.0211791447180216</v>
      </c>
      <c r="H31" s="12">
        <f t="shared" si="3"/>
        <v>95.744275435736085</v>
      </c>
      <c r="I31" s="5">
        <f t="shared" si="4"/>
        <v>2387.3996468116916</v>
      </c>
      <c r="J31" s="12">
        <f t="shared" si="5"/>
        <v>18.224424784822073</v>
      </c>
      <c r="K31" s="12">
        <f t="shared" si="6"/>
        <v>42.439838402365289</v>
      </c>
      <c r="L31" s="12">
        <f t="shared" si="10"/>
        <v>152.78341824851503</v>
      </c>
      <c r="M31" s="27">
        <f t="shared" si="7"/>
        <v>0.48193441172072199</v>
      </c>
      <c r="N31" s="6">
        <f t="shared" si="8"/>
        <v>1.1474858343070391</v>
      </c>
      <c r="O31" s="21">
        <f t="shared" si="11"/>
        <v>508.63733790205634</v>
      </c>
      <c r="P31" s="22">
        <f t="shared" si="12"/>
        <v>0.50863733790205634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5">
        <f t="shared" si="2"/>
        <v>3.9782389445223743</v>
      </c>
      <c r="H32" s="12">
        <f t="shared" si="3"/>
        <v>94.721869269077729</v>
      </c>
      <c r="I32" s="5">
        <f t="shared" si="4"/>
        <v>2361.9057767075037</v>
      </c>
      <c r="J32" s="12">
        <f t="shared" si="5"/>
        <v>18.029815089370256</v>
      </c>
      <c r="K32" s="12">
        <f t="shared" si="6"/>
        <v>41.986644179555732</v>
      </c>
      <c r="L32" s="12">
        <f t="shared" si="10"/>
        <v>151.15191904640065</v>
      </c>
      <c r="M32" s="27">
        <f t="shared" si="7"/>
        <v>0.50193185568088672</v>
      </c>
      <c r="N32" s="6">
        <f t="shared" si="8"/>
        <v>1.1950997483761912</v>
      </c>
      <c r="O32" s="21">
        <f t="shared" si="11"/>
        <v>529.74279626604221</v>
      </c>
      <c r="P32" s="22">
        <f t="shared" si="12"/>
        <v>0.52974279626604226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5">
        <f t="shared" si="2"/>
        <v>3.829125128774221</v>
      </c>
      <c r="H33" s="12">
        <f t="shared" si="3"/>
        <v>91.171469316114198</v>
      </c>
      <c r="I33" s="5">
        <f t="shared" si="4"/>
        <v>2273.3759554187659</v>
      </c>
      <c r="J33" s="12">
        <f t="shared" si="5"/>
        <v>17.354014926860806</v>
      </c>
      <c r="K33" s="12">
        <f t="shared" si="6"/>
        <v>40.412885335157007</v>
      </c>
      <c r="L33" s="12">
        <f t="shared" si="10"/>
        <v>145.48638720656524</v>
      </c>
      <c r="M33" s="27">
        <f t="shared" si="7"/>
        <v>0.57995115461235403</v>
      </c>
      <c r="N33" s="6">
        <f t="shared" si="8"/>
        <v>1.3808636991320149</v>
      </c>
      <c r="O33" s="21">
        <f t="shared" si="11"/>
        <v>612.08497301951024</v>
      </c>
      <c r="P33" s="22">
        <f t="shared" si="12"/>
        <v>0.61208497301951026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5">
        <f t="shared" si="2"/>
        <v>3.707224585157201</v>
      </c>
      <c r="H34" s="12">
        <f t="shared" si="3"/>
        <v>88.269017372592955</v>
      </c>
      <c r="I34" s="5">
        <f t="shared" si="4"/>
        <v>2201.0028269647155</v>
      </c>
      <c r="J34" s="12">
        <f t="shared" si="5"/>
        <v>16.801548297440576</v>
      </c>
      <c r="K34" s="12">
        <f t="shared" si="6"/>
        <v>39.126337487851494</v>
      </c>
      <c r="L34" s="12">
        <f t="shared" si="10"/>
        <v>140.85481495626539</v>
      </c>
      <c r="M34" s="27">
        <f t="shared" si="7"/>
        <v>0.65527708517387517</v>
      </c>
      <c r="N34" s="6">
        <f t="shared" si="8"/>
        <v>1.5602147397989967</v>
      </c>
      <c r="O34" s="21">
        <f t="shared" si="11"/>
        <v>691.58454778324335</v>
      </c>
      <c r="P34" s="22">
        <f t="shared" si="12"/>
        <v>0.6915845477832433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5">
        <f t="shared" si="2"/>
        <v>3.6046250464212082</v>
      </c>
      <c r="H35" s="12">
        <f t="shared" si="3"/>
        <v>85.826122355288973</v>
      </c>
      <c r="I35" s="5">
        <f t="shared" si="4"/>
        <v>2140.0888279296073</v>
      </c>
      <c r="J35" s="12">
        <f t="shared" si="5"/>
        <v>16.33655593839395</v>
      </c>
      <c r="K35" s="12">
        <f t="shared" si="6"/>
        <v>38.043493951812493</v>
      </c>
      <c r="L35" s="12">
        <f t="shared" si="10"/>
        <v>136.95657822652498</v>
      </c>
      <c r="M35" s="27">
        <f t="shared" si="7"/>
        <v>0.72836818912241141</v>
      </c>
      <c r="N35" s="6">
        <f t="shared" si="8"/>
        <v>1.7342446583004616</v>
      </c>
      <c r="O35" s="21">
        <f t="shared" si="11"/>
        <v>768.72546910481469</v>
      </c>
      <c r="P35" s="22">
        <f t="shared" si="12"/>
        <v>0.76872546910481465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5">
        <f t="shared" si="2"/>
        <v>3.5163724562294143</v>
      </c>
      <c r="H36" s="12">
        <f t="shared" si="3"/>
        <v>83.72482818282235</v>
      </c>
      <c r="I36" s="5">
        <f t="shared" si="4"/>
        <v>2087.6927035413514</v>
      </c>
      <c r="J36" s="12">
        <f t="shared" si="5"/>
        <v>15.936585523216424</v>
      </c>
      <c r="K36" s="12">
        <f t="shared" si="6"/>
        <v>37.112069229974452</v>
      </c>
      <c r="L36" s="12">
        <f t="shared" si="10"/>
        <v>133.60344922790804</v>
      </c>
      <c r="M36" s="27">
        <f t="shared" si="7"/>
        <v>0.79955737986951136</v>
      </c>
      <c r="N36" s="6">
        <f t="shared" si="8"/>
        <v>1.9037461214693066</v>
      </c>
      <c r="O36" s="21">
        <f t="shared" si="11"/>
        <v>843.85909639596935</v>
      </c>
      <c r="P36" s="22">
        <f t="shared" si="12"/>
        <v>0.84385909639596934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5">
        <f t="shared" ref="G37:G68" si="15">0.066*($C37^-0.2-($A$8+$C37)^-0.2)*100</f>
        <v>3.4391702704931095</v>
      </c>
      <c r="H37" s="12">
        <f t="shared" ref="H37:H68" si="16">$A$14*$G37/100</f>
        <v>81.886644140440936</v>
      </c>
      <c r="I37" s="5">
        <f t="shared" ref="I37:I68" si="17">H37/$A$18*1000000</f>
        <v>2041.857274597071</v>
      </c>
      <c r="J37" s="12">
        <f t="shared" ref="J37:J68" si="18">I37/$A$21/1000</f>
        <v>15.586696752649395</v>
      </c>
      <c r="K37" s="12">
        <f t="shared" ref="K37:K68" si="19">H37/$A$25</f>
        <v>36.297271338847935</v>
      </c>
      <c r="L37" s="12">
        <f t="shared" si="10"/>
        <v>130.67017681985257</v>
      </c>
      <c r="M37" s="27">
        <f t="shared" ref="M37:M68" si="20">0.066/0.8*($A$8^0.8+C37^0.8-(C37+$A$8)^0.8)</f>
        <v>0.86909654228249567</v>
      </c>
      <c r="N37" s="6">
        <f t="shared" ref="N37:N68" si="21">M37*$A$14/1000</f>
        <v>2.0693188671746219</v>
      </c>
      <c r="O37" s="21">
        <f t="shared" si="11"/>
        <v>917.25127091073682</v>
      </c>
      <c r="P37" s="22">
        <f t="shared" si="12"/>
        <v>0.91725127091073677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5">
        <f t="shared" si="15"/>
        <v>3.3707201023608793</v>
      </c>
      <c r="H38" s="12">
        <f t="shared" si="16"/>
        <v>80.256845637212535</v>
      </c>
      <c r="I38" s="5">
        <f t="shared" si="17"/>
        <v>2001.2179741974003</v>
      </c>
      <c r="J38" s="12">
        <f t="shared" si="18"/>
        <v>15.276473085476336</v>
      </c>
      <c r="K38" s="12">
        <f t="shared" si="19"/>
        <v>35.574842924296341</v>
      </c>
      <c r="L38" s="12">
        <f t="shared" si="10"/>
        <v>128.06943452746683</v>
      </c>
      <c r="M38" s="27">
        <f t="shared" si="20"/>
        <v>0.9371824000601191</v>
      </c>
      <c r="N38" s="6">
        <f t="shared" si="21"/>
        <v>2.2314312945431434</v>
      </c>
      <c r="O38" s="21">
        <f t="shared" si="11"/>
        <v>989.1096163755069</v>
      </c>
      <c r="P38" s="22">
        <f t="shared" si="12"/>
        <v>0.98910961637550687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5">
        <f t="shared" si="15"/>
        <v>3.3093591556959288</v>
      </c>
      <c r="H39" s="12">
        <f t="shared" si="16"/>
        <v>78.795841497120065</v>
      </c>
      <c r="I39" s="5">
        <f t="shared" si="17"/>
        <v>1964.7875896947951</v>
      </c>
      <c r="J39" s="12">
        <f t="shared" si="18"/>
        <v>14.998378547288512</v>
      </c>
      <c r="K39" s="12">
        <f t="shared" si="19"/>
        <v>34.927234706170246</v>
      </c>
      <c r="L39" s="12">
        <f t="shared" si="10"/>
        <v>125.73804494221289</v>
      </c>
      <c r="M39" s="27">
        <f t="shared" si="20"/>
        <v>1.0039725159370574</v>
      </c>
      <c r="N39" s="6">
        <f t="shared" si="21"/>
        <v>2.3904585604461337</v>
      </c>
      <c r="O39" s="21">
        <f t="shared" si="11"/>
        <v>1059.6004257296695</v>
      </c>
      <c r="P39" s="22">
        <f t="shared" si="12"/>
        <v>1.0596004257296694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5">
        <f t="shared" si="15"/>
        <v>3.2538477952758957</v>
      </c>
      <c r="H40" s="12">
        <f t="shared" si="16"/>
        <v>77.474116005519079</v>
      </c>
      <c r="I40" s="5">
        <f t="shared" si="17"/>
        <v>1931.8301417693767</v>
      </c>
      <c r="J40" s="12">
        <f t="shared" si="18"/>
        <v>14.746794975338753</v>
      </c>
      <c r="K40" s="12">
        <f t="shared" si="19"/>
        <v>34.341363477623709</v>
      </c>
      <c r="L40" s="12">
        <f t="shared" si="10"/>
        <v>123.62890851944536</v>
      </c>
      <c r="M40" s="27">
        <f t="shared" si="20"/>
        <v>1.0695956998248586</v>
      </c>
      <c r="N40" s="6">
        <f t="shared" si="21"/>
        <v>2.546707361282988</v>
      </c>
      <c r="O40" s="21">
        <f t="shared" si="11"/>
        <v>1128.8596459587714</v>
      </c>
      <c r="P40" s="22">
        <f t="shared" si="12"/>
        <v>1.1288596459587714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5">
        <f t="shared" si="15"/>
        <v>3.2032385702816373</v>
      </c>
      <c r="H41" s="12">
        <f t="shared" si="16"/>
        <v>76.269110358405783</v>
      </c>
      <c r="I41" s="5">
        <f t="shared" si="17"/>
        <v>1901.7831228407586</v>
      </c>
      <c r="J41" s="12">
        <f t="shared" si="18"/>
        <v>14.517428418631743</v>
      </c>
      <c r="K41" s="12">
        <f t="shared" si="19"/>
        <v>33.807229768796894</v>
      </c>
      <c r="L41" s="12">
        <f t="shared" si="10"/>
        <v>121.70602716766882</v>
      </c>
      <c r="M41" s="27">
        <f t="shared" si="20"/>
        <v>1.1341590629325948</v>
      </c>
      <c r="N41" s="6">
        <f t="shared" si="21"/>
        <v>2.7004327288425083</v>
      </c>
      <c r="O41" s="21">
        <f t="shared" si="11"/>
        <v>1197.0003230684879</v>
      </c>
      <c r="P41" s="22">
        <f t="shared" si="12"/>
        <v>1.1970003230684878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5">
        <f t="shared" si="15"/>
        <v>3.1567919993527207</v>
      </c>
      <c r="H42" s="12">
        <f t="shared" si="16"/>
        <v>75.163217504588289</v>
      </c>
      <c r="I42" s="5">
        <f t="shared" si="17"/>
        <v>1874.2074981195963</v>
      </c>
      <c r="J42" s="12">
        <f t="shared" si="18"/>
        <v>14.306927466561802</v>
      </c>
      <c r="K42" s="12">
        <f t="shared" si="19"/>
        <v>33.31702903572176</v>
      </c>
      <c r="L42" s="12">
        <f t="shared" si="10"/>
        <v>119.94130452859832</v>
      </c>
      <c r="M42" s="27">
        <f t="shared" si="20"/>
        <v>1.1977529601403512</v>
      </c>
      <c r="N42" s="6">
        <f t="shared" si="21"/>
        <v>2.8518497980941762</v>
      </c>
      <c r="O42" s="21">
        <f t="shared" si="11"/>
        <v>1264.1178183041561</v>
      </c>
      <c r="P42" s="22">
        <f t="shared" si="12"/>
        <v>1.2641178183041561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5">
        <f t="shared" si="15"/>
        <v>3.1139204855387046</v>
      </c>
      <c r="H43" s="12">
        <f t="shared" si="16"/>
        <v>74.142446760676563</v>
      </c>
      <c r="I43" s="5">
        <f t="shared" si="17"/>
        <v>1848.7544075572653</v>
      </c>
      <c r="J43" s="12">
        <f t="shared" si="18"/>
        <v>14.112629065322635</v>
      </c>
      <c r="K43" s="12">
        <f t="shared" si="19"/>
        <v>32.86455973434245</v>
      </c>
      <c r="L43" s="12">
        <f t="shared" si="10"/>
        <v>118.31241504363283</v>
      </c>
      <c r="M43" s="27">
        <f t="shared" si="20"/>
        <v>1.2604545519326349</v>
      </c>
      <c r="N43" s="6">
        <f t="shared" si="21"/>
        <v>3.0011422881516037</v>
      </c>
      <c r="O43" s="21">
        <f t="shared" si="11"/>
        <v>1330.2935674430869</v>
      </c>
      <c r="P43" s="22">
        <f t="shared" si="12"/>
        <v>1.3302935674430869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5">
        <f t="shared" si="15"/>
        <v>3.0741498317931679</v>
      </c>
      <c r="H44" s="12">
        <f t="shared" si="16"/>
        <v>73.195507494995326</v>
      </c>
      <c r="I44" s="5">
        <f t="shared" si="17"/>
        <v>1825.1423173497737</v>
      </c>
      <c r="J44" s="12">
        <f t="shared" si="18"/>
        <v>13.932384101906669</v>
      </c>
      <c r="K44" s="12">
        <f t="shared" si="19"/>
        <v>32.44481715203694</v>
      </c>
      <c r="L44" s="12">
        <f t="shared" si="10"/>
        <v>116.80134174733298</v>
      </c>
      <c r="M44" s="27">
        <f t="shared" si="20"/>
        <v>1.3223304331430701</v>
      </c>
      <c r="N44" s="6">
        <f t="shared" si="21"/>
        <v>3.1484687613136497</v>
      </c>
      <c r="O44" s="21">
        <f t="shared" si="11"/>
        <v>1395.5978551922208</v>
      </c>
      <c r="P44" s="22">
        <f t="shared" si="12"/>
        <v>1.3955978551922208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5">
        <f t="shared" si="15"/>
        <v>3.0370921449325063</v>
      </c>
      <c r="H45" s="12">
        <f t="shared" si="16"/>
        <v>72.313163970842979</v>
      </c>
      <c r="I45" s="5">
        <f t="shared" si="17"/>
        <v>1803.1409328456757</v>
      </c>
      <c r="J45" s="12">
        <f t="shared" si="18"/>
        <v>13.764434601875386</v>
      </c>
      <c r="K45" s="12">
        <f t="shared" si="19"/>
        <v>32.053707433884306</v>
      </c>
      <c r="L45" s="12">
        <f t="shared" si="10"/>
        <v>115.39334676198349</v>
      </c>
      <c r="M45" s="27">
        <f t="shared" si="20"/>
        <v>1.38343861683039</v>
      </c>
      <c r="N45" s="6">
        <f t="shared" si="21"/>
        <v>3.2939673466731589</v>
      </c>
      <c r="O45" s="21">
        <f t="shared" si="11"/>
        <v>1460.0919089863294</v>
      </c>
      <c r="P45" s="22">
        <f t="shared" si="12"/>
        <v>1.4600919089863293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5">
        <f t="shared" si="15"/>
        <v>3.0024263254778498</v>
      </c>
      <c r="H46" s="12">
        <f t="shared" si="16"/>
        <v>71.487770809627605</v>
      </c>
      <c r="I46" s="5">
        <f t="shared" si="17"/>
        <v>1782.5596152410633</v>
      </c>
      <c r="J46" s="12">
        <f t="shared" si="18"/>
        <v>13.607325307183688</v>
      </c>
      <c r="K46" s="12">
        <f t="shared" si="19"/>
        <v>31.687841670934226</v>
      </c>
      <c r="L46" s="12">
        <f t="shared" si="10"/>
        <v>114.07623001536321</v>
      </c>
      <c r="M46" s="27">
        <f t="shared" si="20"/>
        <v>1.4438300532504218</v>
      </c>
      <c r="N46" s="6">
        <f t="shared" si="21"/>
        <v>3.4377593567892539</v>
      </c>
      <c r="O46" s="21">
        <f t="shared" si="11"/>
        <v>1523.8295021228964</v>
      </c>
      <c r="P46" s="22">
        <f t="shared" si="12"/>
        <v>1.5238295021228965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5">
        <f t="shared" si="15"/>
        <v>2.9698837401496823</v>
      </c>
      <c r="H47" s="12">
        <f t="shared" si="16"/>
        <v>70.712931852963933</v>
      </c>
      <c r="I47" s="5">
        <f t="shared" si="17"/>
        <v>1763.2388752484524</v>
      </c>
      <c r="J47" s="12">
        <f t="shared" si="18"/>
        <v>13.459838742354597</v>
      </c>
      <c r="K47" s="12">
        <f t="shared" si="19"/>
        <v>31.34438468659749</v>
      </c>
      <c r="L47" s="12">
        <f t="shared" si="10"/>
        <v>112.83978487175096</v>
      </c>
      <c r="M47" s="27">
        <f t="shared" si="20"/>
        <v>1.5035498153680238</v>
      </c>
      <c r="N47" s="6">
        <f t="shared" si="21"/>
        <v>3.5799521103912646</v>
      </c>
      <c r="O47" s="21">
        <f t="shared" si="11"/>
        <v>1586.8582049606671</v>
      </c>
      <c r="P47" s="22">
        <f t="shared" si="12"/>
        <v>1.586858204960667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5">
        <f t="shared" si="15"/>
        <v>2.939237515083442</v>
      </c>
      <c r="H48" s="12">
        <f t="shared" si="16"/>
        <v>69.98324523413676</v>
      </c>
      <c r="I48" s="5">
        <f t="shared" si="17"/>
        <v>1745.0440164107511</v>
      </c>
      <c r="J48" s="12">
        <f t="shared" si="18"/>
        <v>13.320946690158404</v>
      </c>
      <c r="K48" s="12">
        <f t="shared" si="19"/>
        <v>31.02094203640814</v>
      </c>
      <c r="L48" s="12">
        <f t="shared" si="10"/>
        <v>111.67539133106931</v>
      </c>
      <c r="M48" s="27">
        <f t="shared" si="20"/>
        <v>1.5626380376162707</v>
      </c>
      <c r="N48" s="6">
        <f t="shared" si="21"/>
        <v>3.7206411675643407</v>
      </c>
      <c r="O48" s="21">
        <f t="shared" si="11"/>
        <v>1649.2203756934136</v>
      </c>
      <c r="P48" s="22">
        <f t="shared" si="12"/>
        <v>1.6492203756934136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5">
        <f t="shared" si="15"/>
        <v>2.9102944092220642</v>
      </c>
      <c r="H49" s="12">
        <f t="shared" si="16"/>
        <v>69.294109883577349</v>
      </c>
      <c r="I49" s="5">
        <f t="shared" si="17"/>
        <v>1727.8603102826987</v>
      </c>
      <c r="J49" s="12">
        <f t="shared" si="18"/>
        <v>13.189773360936631</v>
      </c>
      <c r="K49" s="12">
        <f t="shared" si="19"/>
        <v>30.715474239174359</v>
      </c>
      <c r="L49" s="12">
        <f t="shared" si="10"/>
        <v>110.5757072610277</v>
      </c>
      <c r="M49" s="27">
        <f t="shared" si="20"/>
        <v>1.6211306642799173</v>
      </c>
      <c r="N49" s="6">
        <f t="shared" si="21"/>
        <v>3.8599121116504831</v>
      </c>
      <c r="O49" s="21">
        <f t="shared" si="11"/>
        <v>1710.9539501996824</v>
      </c>
      <c r="P49" s="22">
        <f t="shared" si="12"/>
        <v>1.7109539501996824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5">
        <f t="shared" si="15"/>
        <v>2.8828885592701847</v>
      </c>
      <c r="H50" s="12">
        <f t="shared" si="16"/>
        <v>68.641576596223089</v>
      </c>
      <c r="I50" s="5">
        <f t="shared" si="17"/>
        <v>1711.5892827703742</v>
      </c>
      <c r="J50" s="12">
        <f t="shared" si="18"/>
        <v>13.065567044048658</v>
      </c>
      <c r="K50" s="12">
        <f t="shared" si="19"/>
        <v>30.426230760737187</v>
      </c>
      <c r="L50" s="12">
        <f t="shared" si="10"/>
        <v>109.53443073865387</v>
      </c>
      <c r="M50" s="27">
        <f t="shared" si="20"/>
        <v>1.6790600575989811</v>
      </c>
      <c r="N50" s="6">
        <f t="shared" si="21"/>
        <v>3.997841997143174</v>
      </c>
      <c r="O50" s="21">
        <f t="shared" si="11"/>
        <v>1772.0930838400595</v>
      </c>
      <c r="P50" s="22">
        <f t="shared" si="12"/>
        <v>1.7720930838400595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5">
        <f t="shared" si="15"/>
        <v>2.8568766040361151</v>
      </c>
      <c r="H51" s="12">
        <f t="shared" si="16"/>
        <v>68.022231942099893</v>
      </c>
      <c r="I51" s="5">
        <f t="shared" si="17"/>
        <v>1696.1458194220002</v>
      </c>
      <c r="J51" s="12">
        <f t="shared" si="18"/>
        <v>12.947678010854963</v>
      </c>
      <c r="K51" s="12">
        <f t="shared" si="19"/>
        <v>30.151698555895347</v>
      </c>
      <c r="L51" s="12">
        <f t="shared" si="10"/>
        <v>108.54611480122325</v>
      </c>
      <c r="M51" s="27">
        <f t="shared" si="20"/>
        <v>1.7364554950775346</v>
      </c>
      <c r="N51" s="6">
        <f t="shared" si="21"/>
        <v>4.1345005337796099</v>
      </c>
      <c r="O51" s="21">
        <f t="shared" si="11"/>
        <v>1832.6686763207492</v>
      </c>
      <c r="P51" s="22">
        <f t="shared" si="12"/>
        <v>1.8326686763207491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5">
        <f t="shared" si="15"/>
        <v>2.8321338401927312</v>
      </c>
      <c r="H52" s="12">
        <f t="shared" si="16"/>
        <v>67.433106734988939</v>
      </c>
      <c r="I52" s="5">
        <f t="shared" si="17"/>
        <v>1681.4558830787187</v>
      </c>
      <c r="J52" s="12">
        <f t="shared" si="18"/>
        <v>12.835541092203959</v>
      </c>
      <c r="K52" s="12">
        <f t="shared" si="19"/>
        <v>29.890561496005738</v>
      </c>
      <c r="L52" s="12">
        <f t="shared" si="10"/>
        <v>107.60602138562066</v>
      </c>
      <c r="M52" s="27">
        <f t="shared" si="20"/>
        <v>1.7933435794705292</v>
      </c>
      <c r="N52" s="6">
        <f t="shared" si="21"/>
        <v>4.26995106271933</v>
      </c>
      <c r="O52" s="21">
        <f t="shared" si="11"/>
        <v>1892.7088043968663</v>
      </c>
      <c r="P52" s="22">
        <f t="shared" si="12"/>
        <v>1.8927088043968663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5">
        <f t="shared" si="15"/>
        <v>2.7240591846338709</v>
      </c>
      <c r="H53" s="12">
        <f t="shared" si="16"/>
        <v>64.859849186132465</v>
      </c>
      <c r="I53" s="5">
        <f t="shared" si="17"/>
        <v>1617.2912723452139</v>
      </c>
      <c r="J53" s="12">
        <f t="shared" si="18"/>
        <v>12.345734903398579</v>
      </c>
      <c r="K53" s="12">
        <f t="shared" si="19"/>
        <v>28.749933149881414</v>
      </c>
      <c r="L53" s="12">
        <f t="shared" si="10"/>
        <v>103.49975933957309</v>
      </c>
      <c r="M53" s="27">
        <f t="shared" si="20"/>
        <v>2.0709563005983367</v>
      </c>
      <c r="N53" s="6">
        <f t="shared" si="21"/>
        <v>4.93094695172464</v>
      </c>
      <c r="O53" s="21">
        <f t="shared" si="11"/>
        <v>2185.7034360481566</v>
      </c>
      <c r="P53" s="22">
        <f t="shared" si="12"/>
        <v>2.1857034360481564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5">
        <f t="shared" si="15"/>
        <v>2.6357081552977815</v>
      </c>
      <c r="H54" s="12">
        <f t="shared" si="16"/>
        <v>62.756211177640182</v>
      </c>
      <c r="I54" s="5">
        <f t="shared" si="17"/>
        <v>1564.836704010577</v>
      </c>
      <c r="J54" s="12">
        <f t="shared" si="18"/>
        <v>11.945318351225778</v>
      </c>
      <c r="K54" s="12">
        <f t="shared" si="19"/>
        <v>27.817469493634835</v>
      </c>
      <c r="L54" s="12">
        <f t="shared" si="10"/>
        <v>100.14289017708541</v>
      </c>
      <c r="M54" s="27">
        <f t="shared" si="20"/>
        <v>2.3388085302023685</v>
      </c>
      <c r="N54" s="6">
        <f t="shared" si="21"/>
        <v>5.5687031104118399</v>
      </c>
      <c r="O54" s="21">
        <f t="shared" si="11"/>
        <v>2468.3967687995746</v>
      </c>
      <c r="P54" s="22">
        <f t="shared" si="12"/>
        <v>2.4683967687995745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5">
        <f t="shared" si="15"/>
        <v>2.5613461017880033</v>
      </c>
      <c r="H55" s="12">
        <f t="shared" si="16"/>
        <v>60.985650683572359</v>
      </c>
      <c r="I55" s="5">
        <f t="shared" si="17"/>
        <v>1520.6874796422392</v>
      </c>
      <c r="J55" s="12">
        <f t="shared" si="18"/>
        <v>11.608301371314804</v>
      </c>
      <c r="K55" s="12">
        <f t="shared" si="19"/>
        <v>27.032646579597678</v>
      </c>
      <c r="L55" s="12">
        <f t="shared" si="10"/>
        <v>97.317527686551642</v>
      </c>
      <c r="M55" s="27">
        <f t="shared" si="20"/>
        <v>2.5985619769769257</v>
      </c>
      <c r="N55" s="6">
        <f t="shared" si="21"/>
        <v>6.1871760671820599</v>
      </c>
      <c r="O55" s="21">
        <f t="shared" si="11"/>
        <v>2742.5425829707715</v>
      </c>
      <c r="P55" s="22">
        <f t="shared" si="12"/>
        <v>2.7425425829707715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5">
        <f t="shared" si="15"/>
        <v>2.4973824248188894</v>
      </c>
      <c r="H56" s="12">
        <f t="shared" si="16"/>
        <v>59.462675534937752</v>
      </c>
      <c r="I56" s="5">
        <f t="shared" si="17"/>
        <v>1482.711837595695</v>
      </c>
      <c r="J56" s="12">
        <f t="shared" si="18"/>
        <v>11.318410974012938</v>
      </c>
      <c r="K56" s="12">
        <f t="shared" si="19"/>
        <v>26.357568942791559</v>
      </c>
      <c r="L56" s="12">
        <f t="shared" si="10"/>
        <v>94.887248194049604</v>
      </c>
      <c r="M56" s="27">
        <f t="shared" si="20"/>
        <v>2.8514230829325973</v>
      </c>
      <c r="N56" s="6">
        <f t="shared" si="21"/>
        <v>6.7892383604625142</v>
      </c>
      <c r="O56" s="21">
        <f t="shared" si="11"/>
        <v>3009.4141668716825</v>
      </c>
      <c r="P56" s="22">
        <f t="shared" si="12"/>
        <v>3.0094141668716823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5">
        <f t="shared" si="15"/>
        <v>2.441427856274526</v>
      </c>
      <c r="H57" s="12">
        <f t="shared" si="16"/>
        <v>58.130397257896469</v>
      </c>
      <c r="I57" s="5">
        <f t="shared" si="17"/>
        <v>1449.4912541865267</v>
      </c>
      <c r="J57" s="12">
        <f t="shared" si="18"/>
        <v>11.064818734248295</v>
      </c>
      <c r="K57" s="12">
        <f t="shared" si="19"/>
        <v>25.767020061124324</v>
      </c>
      <c r="L57" s="12">
        <f t="shared" si="10"/>
        <v>92.761272220047559</v>
      </c>
      <c r="M57" s="27">
        <f t="shared" si="20"/>
        <v>3.0983046543435195</v>
      </c>
      <c r="N57" s="6">
        <f t="shared" si="21"/>
        <v>7.3770633819919205</v>
      </c>
      <c r="O57" s="21">
        <f t="shared" si="11"/>
        <v>3269.9749033652133</v>
      </c>
      <c r="P57" s="22">
        <f t="shared" si="12"/>
        <v>3.2699749033652132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5">
        <f t="shared" si="15"/>
        <v>2.3918165721057449</v>
      </c>
      <c r="H58" s="12">
        <f t="shared" si="16"/>
        <v>56.949152581837787</v>
      </c>
      <c r="I58" s="5">
        <f t="shared" si="17"/>
        <v>1420.0367190763461</v>
      </c>
      <c r="J58" s="12">
        <f t="shared" si="18"/>
        <v>10.839974954781267</v>
      </c>
      <c r="K58" s="12">
        <f t="shared" si="19"/>
        <v>25.243418697623135</v>
      </c>
      <c r="L58" s="12">
        <f t="shared" si="10"/>
        <v>90.876307311443284</v>
      </c>
      <c r="M58" s="27">
        <f t="shared" si="20"/>
        <v>3.3399195988074646</v>
      </c>
      <c r="N58" s="6">
        <f t="shared" si="21"/>
        <v>7.9523485647605732</v>
      </c>
      <c r="O58" s="21">
        <f t="shared" si="11"/>
        <v>3524.9772006917437</v>
      </c>
      <c r="P58" s="22">
        <f t="shared" si="12"/>
        <v>3.5249772006917439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5">
        <f t="shared" si="15"/>
        <v>2.3473434114877523</v>
      </c>
      <c r="H59" s="12">
        <f t="shared" si="16"/>
        <v>55.890246627523382</v>
      </c>
      <c r="I59" s="5">
        <f t="shared" si="17"/>
        <v>1393.6327206144867</v>
      </c>
      <c r="J59" s="12">
        <f t="shared" si="18"/>
        <v>10.638417714614404</v>
      </c>
      <c r="K59" s="12">
        <f t="shared" si="19"/>
        <v>24.774045490923488</v>
      </c>
      <c r="L59" s="12">
        <f t="shared" si="10"/>
        <v>89.186563767324557</v>
      </c>
      <c r="M59" s="27">
        <f t="shared" si="20"/>
        <v>3.5768389060342454</v>
      </c>
      <c r="N59" s="6">
        <f t="shared" si="21"/>
        <v>8.5164534352675378</v>
      </c>
      <c r="O59" s="21">
        <f t="shared" si="11"/>
        <v>3775.0236858455405</v>
      </c>
      <c r="P59" s="22">
        <f t="shared" si="12"/>
        <v>3.7750236858455404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5">
        <f t="shared" si="15"/>
        <v>2.3071099120210032</v>
      </c>
      <c r="H60" s="12">
        <f t="shared" si="16"/>
        <v>54.93228700522009</v>
      </c>
      <c r="I60" s="5">
        <f t="shared" si="17"/>
        <v>1369.7458359570139</v>
      </c>
      <c r="J60" s="12">
        <f t="shared" si="18"/>
        <v>10.456075083641329</v>
      </c>
      <c r="K60" s="12">
        <f t="shared" si="19"/>
        <v>24.349417998767773</v>
      </c>
      <c r="L60" s="12">
        <f t="shared" si="10"/>
        <v>87.657904795563979</v>
      </c>
      <c r="M60" s="27">
        <f t="shared" si="20"/>
        <v>3.8095293721079364</v>
      </c>
      <c r="N60" s="6">
        <f t="shared" si="21"/>
        <v>9.0704894349889962</v>
      </c>
      <c r="O60" s="21">
        <f t="shared" si="11"/>
        <v>4020.607019055406</v>
      </c>
      <c r="P60" s="22">
        <f t="shared" si="12"/>
        <v>4.0206070190554062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5">
        <f t="shared" si="15"/>
        <v>2.2704293806194498</v>
      </c>
      <c r="H61" s="12">
        <f t="shared" si="16"/>
        <v>54.058923552549096</v>
      </c>
      <c r="I61" s="5">
        <f t="shared" si="17"/>
        <v>1347.9683710490001</v>
      </c>
      <c r="J61" s="12">
        <f t="shared" si="18"/>
        <v>10.289834893503818</v>
      </c>
      <c r="K61" s="12">
        <f t="shared" si="19"/>
        <v>23.962288808754035</v>
      </c>
      <c r="L61" s="12">
        <f t="shared" si="10"/>
        <v>86.26423971151452</v>
      </c>
      <c r="M61" s="27">
        <f t="shared" si="20"/>
        <v>4.0383791558956732</v>
      </c>
      <c r="N61" s="6">
        <f t="shared" si="21"/>
        <v>9.6153807701875973</v>
      </c>
      <c r="O61" s="21">
        <f t="shared" si="11"/>
        <v>4262.1368662179075</v>
      </c>
      <c r="P61" s="22">
        <f t="shared" si="12"/>
        <v>4.2621368662179071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5">
        <f t="shared" si="15"/>
        <v>2.2367658562313788</v>
      </c>
      <c r="H62" s="12">
        <f t="shared" si="16"/>
        <v>53.257395036869127</v>
      </c>
      <c r="I62" s="5">
        <f t="shared" si="17"/>
        <v>1327.9821224034793</v>
      </c>
      <c r="J62" s="12">
        <f t="shared" si="18"/>
        <v>10.137268109950222</v>
      </c>
      <c r="K62" s="12">
        <f t="shared" si="19"/>
        <v>23.607001346129934</v>
      </c>
      <c r="L62" s="12">
        <f t="shared" si="10"/>
        <v>84.985204846067759</v>
      </c>
      <c r="M62" s="27">
        <f t="shared" si="20"/>
        <v>4.2637156941503056</v>
      </c>
      <c r="N62" s="6">
        <f t="shared" si="21"/>
        <v>10.151907067771877</v>
      </c>
      <c r="O62" s="21">
        <f t="shared" si="11"/>
        <v>4499.9588066364704</v>
      </c>
      <c r="P62" s="22">
        <f t="shared" si="12"/>
        <v>4.49995880663647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5">
        <f t="shared" si="15"/>
        <v>2.1012985793314551</v>
      </c>
      <c r="H63" s="12">
        <f t="shared" si="16"/>
        <v>50.031919173881946</v>
      </c>
      <c r="I63" s="5">
        <f t="shared" si="17"/>
        <v>1247.5543380680717</v>
      </c>
      <c r="J63" s="12">
        <f t="shared" si="18"/>
        <v>9.5233155577715394</v>
      </c>
      <c r="K63" s="12">
        <f t="shared" si="19"/>
        <v>22.177269137359019</v>
      </c>
      <c r="L63" s="12">
        <f t="shared" si="10"/>
        <v>79.838168894492469</v>
      </c>
      <c r="M63" s="27">
        <f t="shared" si="20"/>
        <v>5.3462860172922957</v>
      </c>
      <c r="N63" s="6">
        <f t="shared" si="21"/>
        <v>12.729507007172955</v>
      </c>
      <c r="O63" s="21">
        <f t="shared" si="11"/>
        <v>5642.5119712646083</v>
      </c>
      <c r="P63" s="22">
        <f t="shared" si="12"/>
        <v>5.6425119712646081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5">
        <f t="shared" si="15"/>
        <v>1.9618179696484928</v>
      </c>
      <c r="H64" s="12">
        <f t="shared" si="16"/>
        <v>46.710885857330616</v>
      </c>
      <c r="I64" s="5">
        <f t="shared" si="17"/>
        <v>1164.7438125207116</v>
      </c>
      <c r="J64" s="12">
        <f t="shared" si="18"/>
        <v>8.8911741413794765</v>
      </c>
      <c r="K64" s="12">
        <f t="shared" si="19"/>
        <v>20.705179901299033</v>
      </c>
      <c r="L64" s="12">
        <f t="shared" si="10"/>
        <v>74.538647644676516</v>
      </c>
      <c r="M64" s="27">
        <f t="shared" si="20"/>
        <v>6.8451384507701736</v>
      </c>
      <c r="N64" s="6">
        <f t="shared" si="21"/>
        <v>16.298274651283783</v>
      </c>
      <c r="O64" s="21">
        <f t="shared" si="11"/>
        <v>7224.4125227321738</v>
      </c>
      <c r="P64" s="22">
        <f t="shared" si="12"/>
        <v>7.224412522732174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5">
        <f t="shared" si="15"/>
        <v>1.8222829401230212</v>
      </c>
      <c r="H65" s="12">
        <f t="shared" si="16"/>
        <v>43.388556804329134</v>
      </c>
      <c r="I65" s="5">
        <f t="shared" si="17"/>
        <v>1081.9009775665552</v>
      </c>
      <c r="J65" s="12">
        <f t="shared" si="18"/>
        <v>8.2587860882943129</v>
      </c>
      <c r="K65" s="12">
        <f t="shared" si="19"/>
        <v>19.232516313975683</v>
      </c>
      <c r="L65" s="12">
        <f t="shared" si="10"/>
        <v>69.237058730312455</v>
      </c>
      <c r="M65" s="27">
        <f t="shared" si="20"/>
        <v>8.9087208583013862</v>
      </c>
      <c r="N65" s="6">
        <f t="shared" si="21"/>
        <v>21.211664363615601</v>
      </c>
      <c r="O65" s="21">
        <f t="shared" si="11"/>
        <v>9402.3334945104616</v>
      </c>
      <c r="P65" s="22">
        <f t="shared" si="12"/>
        <v>9.4023334945104615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5">
        <f t="shared" si="15"/>
        <v>1.6857735384947323</v>
      </c>
      <c r="H66" s="12">
        <f t="shared" si="16"/>
        <v>40.138267951559577</v>
      </c>
      <c r="I66" s="5">
        <f t="shared" si="17"/>
        <v>1000.8544771484035</v>
      </c>
      <c r="J66" s="12">
        <f t="shared" si="18"/>
        <v>7.6401105125832327</v>
      </c>
      <c r="K66" s="12">
        <f t="shared" si="19"/>
        <v>17.791785439521092</v>
      </c>
      <c r="L66" s="12">
        <f t="shared" si="10"/>
        <v>64.050427582275944</v>
      </c>
      <c r="M66" s="27">
        <f t="shared" si="20"/>
        <v>11.736913050152944</v>
      </c>
      <c r="N66" s="6">
        <f t="shared" si="21"/>
        <v>27.945589972414162</v>
      </c>
      <c r="O66" s="21">
        <f t="shared" si="11"/>
        <v>12387.229597701315</v>
      </c>
      <c r="P66" s="22">
        <f t="shared" si="12"/>
        <v>12.387229597701314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5">
        <f t="shared" si="15"/>
        <v>1.554428296395707</v>
      </c>
      <c r="H67" s="12">
        <f t="shared" si="16"/>
        <v>37.010937737181784</v>
      </c>
      <c r="I67" s="5">
        <f t="shared" si="17"/>
        <v>922.87397110467248</v>
      </c>
      <c r="J67" s="12">
        <f t="shared" si="18"/>
        <v>7.0448394740814688</v>
      </c>
      <c r="K67" s="12">
        <f t="shared" si="19"/>
        <v>16.405557507616042</v>
      </c>
      <c r="L67" s="12">
        <f t="shared" si="10"/>
        <v>59.060007027417747</v>
      </c>
      <c r="M67" s="27">
        <f t="shared" si="20"/>
        <v>15.598984861994978</v>
      </c>
      <c r="N67" s="6">
        <f t="shared" si="21"/>
        <v>37.141182956410042</v>
      </c>
      <c r="O67" s="21">
        <f t="shared" si="11"/>
        <v>16463.290317557643</v>
      </c>
      <c r="P67" s="22">
        <f t="shared" si="12"/>
        <v>16.463290317557643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5">
        <f t="shared" si="15"/>
        <v>1.4295672593859885</v>
      </c>
      <c r="H68" s="12">
        <f t="shared" si="16"/>
        <v>34.037996445980383</v>
      </c>
      <c r="I68" s="5">
        <f t="shared" si="17"/>
        <v>848.7431788844101</v>
      </c>
      <c r="J68" s="12">
        <f t="shared" si="18"/>
        <v>6.4789555640031304</v>
      </c>
      <c r="K68" s="12">
        <f t="shared" si="19"/>
        <v>15.087764382083504</v>
      </c>
      <c r="L68" s="12">
        <f t="shared" si="10"/>
        <v>54.315951775500615</v>
      </c>
      <c r="M68" s="27">
        <f t="shared" si="20"/>
        <v>20.857601723269326</v>
      </c>
      <c r="N68" s="6">
        <f t="shared" si="21"/>
        <v>49.661949703104263</v>
      </c>
      <c r="O68" s="21">
        <f t="shared" si="11"/>
        <v>22013.27557761714</v>
      </c>
      <c r="P68" s="22">
        <f t="shared" si="12"/>
        <v>22.01327557761714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5">
        <f t="shared" ref="G69:G100" si="24">0.066*($C69^-0.2-($A$8+$C69)^-0.2)*100</f>
        <v>1.3118825233077782</v>
      </c>
      <c r="H69" s="12">
        <f t="shared" ref="H69:H100" si="25">$A$14*$G69/100</f>
        <v>31.235922879958199</v>
      </c>
      <c r="I69" s="5">
        <f t="shared" ref="I69:I100" si="26">H69/$A$18*1000000</f>
        <v>778.87300219325255</v>
      </c>
      <c r="J69" s="12">
        <f t="shared" ref="J69:J100" si="27">I69/$A$21/1000</f>
        <v>5.9455954365897146</v>
      </c>
      <c r="K69" s="12">
        <f t="shared" ref="K69:K100" si="28">H69/$A$25</f>
        <v>13.845710496435373</v>
      </c>
      <c r="L69" s="12">
        <f t="shared" si="10"/>
        <v>49.844557787167339</v>
      </c>
      <c r="M69" s="27">
        <f t="shared" ref="M69:M100" si="29">0.066/0.8*($A$8^0.8+C69^0.8-(C69+$A$8)^0.8)</f>
        <v>28.000813136476211</v>
      </c>
      <c r="N69" s="6">
        <f t="shared" ref="N69:N100" si="30">M69*$A$14/1000</f>
        <v>66.669936077949856</v>
      </c>
      <c r="O69" s="21">
        <f t="shared" si="11"/>
        <v>29552.276630296925</v>
      </c>
      <c r="P69" s="22">
        <f t="shared" si="12"/>
        <v>29.552276630296923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5">
        <f t="shared" si="24"/>
        <v>1.2016240536310747</v>
      </c>
      <c r="H70" s="12">
        <f t="shared" si="25"/>
        <v>28.610668716955889</v>
      </c>
      <c r="I70" s="5">
        <f t="shared" si="26"/>
        <v>713.4118471213817</v>
      </c>
      <c r="J70" s="12">
        <f t="shared" si="27"/>
        <v>5.4458919627586386</v>
      </c>
      <c r="K70" s="12">
        <f t="shared" si="28"/>
        <v>12.68203400574286</v>
      </c>
      <c r="L70" s="12">
        <f t="shared" ref="L70:L106" si="32">K70/1000*3600</f>
        <v>45.655322420674302</v>
      </c>
      <c r="M70" s="27">
        <f t="shared" si="29"/>
        <v>37.684566494827742</v>
      </c>
      <c r="N70" s="6">
        <f t="shared" si="30"/>
        <v>89.726952824184849</v>
      </c>
      <c r="O70" s="21">
        <f t="shared" ref="O70:O106" si="33">N70/$A$25*1000</f>
        <v>39772.585471713144</v>
      </c>
      <c r="P70" s="22">
        <f t="shared" ref="P70:P106" si="34">O70/1000</f>
        <v>39.772585471713143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5">
        <f t="shared" si="24"/>
        <v>1.0987506186263445</v>
      </c>
      <c r="H71" s="12">
        <f t="shared" si="25"/>
        <v>26.161252229493261</v>
      </c>
      <c r="I71" s="5">
        <f t="shared" si="26"/>
        <v>652.33523412859711</v>
      </c>
      <c r="J71" s="12">
        <f t="shared" si="27"/>
        <v>4.9796582757908174</v>
      </c>
      <c r="K71" s="12">
        <f t="shared" si="28"/>
        <v>11.596299747115808</v>
      </c>
      <c r="L71" s="12">
        <f t="shared" si="32"/>
        <v>41.746679089616904</v>
      </c>
      <c r="M71" s="27">
        <f t="shared" si="29"/>
        <v>50.789049444213163</v>
      </c>
      <c r="N71" s="6">
        <f t="shared" si="30"/>
        <v>120.92872672667154</v>
      </c>
      <c r="O71" s="21">
        <f t="shared" si="33"/>
        <v>53603.159010049443</v>
      </c>
      <c r="P71" s="22">
        <f t="shared" si="34"/>
        <v>53.603159010049445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5">
        <f t="shared" si="24"/>
        <v>1.0030406616794145</v>
      </c>
      <c r="H72" s="12">
        <f t="shared" si="25"/>
        <v>23.882398154586859</v>
      </c>
      <c r="I72" s="5">
        <f t="shared" si="26"/>
        <v>595.51162364319919</v>
      </c>
      <c r="J72" s="12">
        <f t="shared" si="27"/>
        <v>4.5458902568183142</v>
      </c>
      <c r="K72" s="12">
        <f t="shared" si="28"/>
        <v>10.586169394763679</v>
      </c>
      <c r="L72" s="12">
        <f t="shared" si="32"/>
        <v>38.110209821149247</v>
      </c>
      <c r="M72" s="27">
        <f t="shared" si="29"/>
        <v>68.493109187772504</v>
      </c>
      <c r="N72" s="6">
        <f t="shared" si="30"/>
        <v>163.08209297608633</v>
      </c>
      <c r="O72" s="21">
        <f t="shared" si="33"/>
        <v>72288.161780180119</v>
      </c>
      <c r="P72" s="22">
        <f t="shared" si="34"/>
        <v>72.288161780180118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5">
        <f t="shared" si="24"/>
        <v>0.91416875236654482</v>
      </c>
      <c r="H73" s="12">
        <f t="shared" si="25"/>
        <v>21.766357993847432</v>
      </c>
      <c r="I73" s="5">
        <f t="shared" si="26"/>
        <v>542.7478055517513</v>
      </c>
      <c r="J73" s="12">
        <f t="shared" si="27"/>
        <v>4.143113019479018</v>
      </c>
      <c r="K73" s="12">
        <f t="shared" si="28"/>
        <v>9.648208330606133</v>
      </c>
      <c r="L73" s="12">
        <f t="shared" si="32"/>
        <v>34.733549990182077</v>
      </c>
      <c r="M73" s="27">
        <f t="shared" si="29"/>
        <v>92.372155936947095</v>
      </c>
      <c r="N73" s="6">
        <f t="shared" si="30"/>
        <v>219.93810328587105</v>
      </c>
      <c r="O73" s="21">
        <f t="shared" si="33"/>
        <v>97490.294009694626</v>
      </c>
      <c r="P73" s="22">
        <f t="shared" si="34"/>
        <v>97.490294009694622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5">
        <f t="shared" si="24"/>
        <v>0.83175603630745754</v>
      </c>
      <c r="H74" s="12">
        <f t="shared" si="25"/>
        <v>19.804111224480565</v>
      </c>
      <c r="I74" s="5">
        <f t="shared" si="26"/>
        <v>493.81885159785963</v>
      </c>
      <c r="J74" s="12">
        <f t="shared" si="27"/>
        <v>3.7696095541821348</v>
      </c>
      <c r="K74" s="12">
        <f t="shared" si="28"/>
        <v>8.7784180959576972</v>
      </c>
      <c r="L74" s="12">
        <f t="shared" si="32"/>
        <v>31.602305145447712</v>
      </c>
      <c r="M74" s="27">
        <f t="shared" si="29"/>
        <v>124.52634918883152</v>
      </c>
      <c r="N74" s="6">
        <f t="shared" si="30"/>
        <v>296.49723741860788</v>
      </c>
      <c r="O74" s="21">
        <f t="shared" si="33"/>
        <v>131426.0804160496</v>
      </c>
      <c r="P74" s="22">
        <f t="shared" si="34"/>
        <v>131.42608041604961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5">
        <f t="shared" si="24"/>
        <v>0.75540240527009805</v>
      </c>
      <c r="H75" s="12">
        <f t="shared" si="25"/>
        <v>17.986131269481035</v>
      </c>
      <c r="I75" s="5">
        <f t="shared" si="26"/>
        <v>448.48721497808287</v>
      </c>
      <c r="J75" s="12">
        <f t="shared" si="27"/>
        <v>3.4235665265502506</v>
      </c>
      <c r="K75" s="12">
        <f t="shared" si="28"/>
        <v>7.9725759173231543</v>
      </c>
      <c r="L75" s="12">
        <f t="shared" si="32"/>
        <v>28.701273302363354</v>
      </c>
      <c r="M75" s="27">
        <f t="shared" si="29"/>
        <v>167.74748533386213</v>
      </c>
      <c r="N75" s="6">
        <f t="shared" si="30"/>
        <v>399.40676257992573</v>
      </c>
      <c r="O75" s="21">
        <f t="shared" si="33"/>
        <v>177042.00468968341</v>
      </c>
      <c r="P75" s="22">
        <f t="shared" si="34"/>
        <v>177.04200468968341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5">
        <f t="shared" si="24"/>
        <v>0.68470637876478146</v>
      </c>
      <c r="H76" s="12">
        <f t="shared" si="25"/>
        <v>16.302858878389447</v>
      </c>
      <c r="I76" s="5">
        <f t="shared" si="26"/>
        <v>406.51453417089186</v>
      </c>
      <c r="J76" s="12">
        <f t="shared" si="27"/>
        <v>3.1031643829839073</v>
      </c>
      <c r="K76" s="12">
        <f t="shared" si="28"/>
        <v>7.2264445382931957</v>
      </c>
      <c r="L76" s="12">
        <f t="shared" si="32"/>
        <v>26.015200337855504</v>
      </c>
      <c r="M76" s="27">
        <f t="shared" si="29"/>
        <v>225.73480416272244</v>
      </c>
      <c r="N76" s="6">
        <f t="shared" si="30"/>
        <v>537.4745687114422</v>
      </c>
      <c r="O76" s="21">
        <f t="shared" si="33"/>
        <v>238242.27336500102</v>
      </c>
      <c r="P76" s="22">
        <f t="shared" si="34"/>
        <v>238.24227336500101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5">
        <f t="shared" si="24"/>
        <v>0.61927697448611119</v>
      </c>
      <c r="H77" s="12">
        <f t="shared" si="25"/>
        <v>14.744984762514306</v>
      </c>
      <c r="I77" s="5">
        <f t="shared" si="26"/>
        <v>367.66868049357441</v>
      </c>
      <c r="J77" s="12">
        <f t="shared" si="27"/>
        <v>2.8066311488059115</v>
      </c>
      <c r="K77" s="12">
        <f t="shared" si="28"/>
        <v>6.5358975011144977</v>
      </c>
      <c r="L77" s="12">
        <f t="shared" si="32"/>
        <v>23.529231004012193</v>
      </c>
      <c r="M77" s="27">
        <f t="shared" si="29"/>
        <v>303.37178090800592</v>
      </c>
      <c r="N77" s="6">
        <f t="shared" si="30"/>
        <v>722.32821034196206</v>
      </c>
      <c r="O77" s="21">
        <f t="shared" si="33"/>
        <v>320180.94430051511</v>
      </c>
      <c r="P77" s="22">
        <f t="shared" si="34"/>
        <v>320.18094430051514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5">
        <f t="shared" si="24"/>
        <v>0.55874048088549233</v>
      </c>
      <c r="H78" s="12">
        <f t="shared" si="25"/>
        <v>13.303610849883574</v>
      </c>
      <c r="I78" s="5">
        <f t="shared" si="26"/>
        <v>331.72777902163307</v>
      </c>
      <c r="J78" s="12">
        <f t="shared" si="27"/>
        <v>2.5322731223025428</v>
      </c>
      <c r="K78" s="12">
        <f t="shared" si="28"/>
        <v>5.8969906249483932</v>
      </c>
      <c r="L78" s="12">
        <f t="shared" si="32"/>
        <v>21.229166249814213</v>
      </c>
      <c r="M78" s="27">
        <f t="shared" si="29"/>
        <v>407.07760403392433</v>
      </c>
      <c r="N78" s="6">
        <f t="shared" si="30"/>
        <v>969.25177520477382</v>
      </c>
      <c r="O78" s="21">
        <f t="shared" si="33"/>
        <v>429632.87908013031</v>
      </c>
      <c r="P78" s="22">
        <f t="shared" si="34"/>
        <v>429.63287908013029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5">
        <f t="shared" si="24"/>
        <v>0.5027440629933998</v>
      </c>
      <c r="H79" s="12">
        <f t="shared" si="25"/>
        <v>11.970336139872849</v>
      </c>
      <c r="I79" s="5">
        <f t="shared" si="26"/>
        <v>298.48234938841136</v>
      </c>
      <c r="J79" s="12">
        <f t="shared" si="27"/>
        <v>2.2784912167054303</v>
      </c>
      <c r="K79" s="12">
        <f t="shared" si="28"/>
        <v>5.3060000620003764</v>
      </c>
      <c r="L79" s="12">
        <f t="shared" si="32"/>
        <v>19.101600223201356</v>
      </c>
      <c r="M79" s="27">
        <f t="shared" si="29"/>
        <v>545.24796877204153</v>
      </c>
      <c r="N79" s="6">
        <f t="shared" si="30"/>
        <v>1298.2354136462309</v>
      </c>
      <c r="O79" s="21">
        <f t="shared" si="33"/>
        <v>575458.95994957048</v>
      </c>
      <c r="P79" s="22">
        <f t="shared" si="34"/>
        <v>575.4589599495705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5">
        <f t="shared" si="24"/>
        <v>0.4509574650719928</v>
      </c>
      <c r="H80" s="12">
        <f t="shared" si="25"/>
        <v>10.737297243364148</v>
      </c>
      <c r="I80" s="5">
        <f t="shared" si="26"/>
        <v>267.73631666078569</v>
      </c>
      <c r="J80" s="12">
        <f t="shared" si="27"/>
        <v>2.0437886767998905</v>
      </c>
      <c r="K80" s="12">
        <f t="shared" si="28"/>
        <v>4.7594402674486478</v>
      </c>
      <c r="L80" s="12">
        <f t="shared" si="32"/>
        <v>17.133984962815131</v>
      </c>
      <c r="M80" s="27">
        <f t="shared" si="29"/>
        <v>728.79920164513294</v>
      </c>
      <c r="N80" s="6">
        <f t="shared" si="30"/>
        <v>1735.2708991170616</v>
      </c>
      <c r="O80" s="21">
        <f t="shared" si="33"/>
        <v>769180.36308380403</v>
      </c>
      <c r="P80" s="22">
        <f t="shared" si="34"/>
        <v>769.18036308380408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5">
        <f t="shared" si="24"/>
        <v>0.40307363803711949</v>
      </c>
      <c r="H81" s="12">
        <f t="shared" si="25"/>
        <v>9.5971833216638149</v>
      </c>
      <c r="I81" s="5">
        <f t="shared" si="26"/>
        <v>239.307383843602</v>
      </c>
      <c r="J81" s="12">
        <f t="shared" si="27"/>
        <v>1.8267739224702442</v>
      </c>
      <c r="K81" s="12">
        <f t="shared" si="28"/>
        <v>4.2540706213048827</v>
      </c>
      <c r="L81" s="12">
        <f t="shared" si="32"/>
        <v>15.314654236697578</v>
      </c>
      <c r="M81" s="27">
        <f t="shared" si="29"/>
        <v>971.82619344911654</v>
      </c>
      <c r="N81" s="6">
        <f t="shared" si="30"/>
        <v>2313.9181666023464</v>
      </c>
      <c r="O81" s="21">
        <f t="shared" si="33"/>
        <v>1025672.9461889834</v>
      </c>
      <c r="P81" s="22">
        <f t="shared" si="34"/>
        <v>1025.6729461889834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5">
        <f t="shared" si="24"/>
        <v>0.35880884601532742</v>
      </c>
      <c r="H82" s="12">
        <f t="shared" si="25"/>
        <v>8.543238623624946</v>
      </c>
      <c r="I82" s="5">
        <f t="shared" si="26"/>
        <v>213.02709514325122</v>
      </c>
      <c r="J82" s="12">
        <f t="shared" si="27"/>
        <v>1.6261610316278718</v>
      </c>
      <c r="K82" s="12">
        <f t="shared" si="28"/>
        <v>3.7868965530252425</v>
      </c>
      <c r="L82" s="12">
        <f t="shared" si="32"/>
        <v>13.632827590890873</v>
      </c>
      <c r="M82" s="27">
        <f t="shared" si="29"/>
        <v>1292.3759913355084</v>
      </c>
      <c r="N82" s="6">
        <f t="shared" si="30"/>
        <v>3077.1472353698455</v>
      </c>
      <c r="O82" s="21">
        <f t="shared" si="33"/>
        <v>1363983.7036213856</v>
      </c>
      <c r="P82" s="22">
        <f t="shared" si="34"/>
        <v>1363.9837036213855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5">
        <f t="shared" si="24"/>
        <v>0.31790264329265133</v>
      </c>
      <c r="H83" s="12">
        <f t="shared" si="25"/>
        <v>7.5692619367980285</v>
      </c>
      <c r="I83" s="5">
        <f t="shared" si="26"/>
        <v>188.74082228201746</v>
      </c>
      <c r="J83" s="12">
        <f t="shared" si="27"/>
        <v>1.4407696357405912</v>
      </c>
      <c r="K83" s="12">
        <f t="shared" si="28"/>
        <v>3.3551692982260768</v>
      </c>
      <c r="L83" s="12">
        <f t="shared" si="32"/>
        <v>12.078609473613877</v>
      </c>
      <c r="M83" s="27">
        <f t="shared" si="29"/>
        <v>1713.3219299206557</v>
      </c>
      <c r="N83" s="6">
        <f t="shared" si="30"/>
        <v>4079.4195151410813</v>
      </c>
      <c r="O83" s="21">
        <f t="shared" si="33"/>
        <v>1808253.3311795576</v>
      </c>
      <c r="P83" s="22">
        <f t="shared" si="34"/>
        <v>1808.2533311795576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5">
        <f t="shared" si="24"/>
        <v>0.28011802385016227</v>
      </c>
      <c r="H84" s="12">
        <f t="shared" si="25"/>
        <v>6.6696101478723628</v>
      </c>
      <c r="I84" s="5">
        <f t="shared" si="26"/>
        <v>166.30785327828551</v>
      </c>
      <c r="J84" s="12">
        <f t="shared" si="27"/>
        <v>1.2695255975441642</v>
      </c>
      <c r="K84" s="12">
        <f t="shared" si="28"/>
        <v>2.9563874768937781</v>
      </c>
      <c r="L84" s="12">
        <f t="shared" si="32"/>
        <v>10.642994916817601</v>
      </c>
      <c r="M84" s="27">
        <f t="shared" si="29"/>
        <v>2263.2932401406156</v>
      </c>
      <c r="N84" s="6">
        <f t="shared" si="30"/>
        <v>5388.9012047748056</v>
      </c>
      <c r="O84" s="21">
        <f t="shared" si="33"/>
        <v>2388697.3425420239</v>
      </c>
      <c r="P84" s="22">
        <f t="shared" si="34"/>
        <v>2388.6973425420238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5">
        <f t="shared" si="24"/>
        <v>0.24524200349770037</v>
      </c>
      <c r="H85" s="12">
        <f t="shared" si="25"/>
        <v>5.8392121032802455</v>
      </c>
      <c r="I85" s="5">
        <f t="shared" si="26"/>
        <v>145.60173806304221</v>
      </c>
      <c r="J85" s="12">
        <f t="shared" si="27"/>
        <v>1.1114636493362</v>
      </c>
      <c r="K85" s="12">
        <f t="shared" si="28"/>
        <v>2.5883032372696126</v>
      </c>
      <c r="L85" s="12">
        <f t="shared" si="32"/>
        <v>9.3178916541706052</v>
      </c>
      <c r="M85" s="27">
        <f t="shared" si="29"/>
        <v>2977.5661068705563</v>
      </c>
      <c r="N85" s="6">
        <f t="shared" si="30"/>
        <v>7089.5849004587944</v>
      </c>
      <c r="O85" s="21">
        <f t="shared" si="33"/>
        <v>3142546.4984303173</v>
      </c>
      <c r="P85" s="22">
        <f t="shared" si="34"/>
        <v>3142.5464984303171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5">
        <f t="shared" si="24"/>
        <v>0.21308687356506897</v>
      </c>
      <c r="H86" s="12">
        <f t="shared" si="25"/>
        <v>5.073598459584292</v>
      </c>
      <c r="I86" s="5">
        <f t="shared" si="26"/>
        <v>126.51103280431609</v>
      </c>
      <c r="J86" s="12">
        <f t="shared" si="27"/>
        <v>0.96573307484210746</v>
      </c>
      <c r="K86" s="12">
        <f t="shared" si="28"/>
        <v>2.2489354874043848</v>
      </c>
      <c r="L86" s="12">
        <f t="shared" si="32"/>
        <v>8.0961677546557844</v>
      </c>
      <c r="M86" s="27">
        <f t="shared" si="29"/>
        <v>3898.7473291788829</v>
      </c>
      <c r="N86" s="6">
        <f t="shared" si="30"/>
        <v>9282.9173907749209</v>
      </c>
      <c r="O86" s="21">
        <f t="shared" si="33"/>
        <v>4114768.3469746988</v>
      </c>
      <c r="P86" s="22">
        <f t="shared" si="34"/>
        <v>4114.7683469746989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5">
        <f t="shared" si="24"/>
        <v>0.18349232995217069</v>
      </c>
      <c r="H87" s="12">
        <f t="shared" si="25"/>
        <v>4.3689523761611841</v>
      </c>
      <c r="I87" s="5">
        <f t="shared" si="26"/>
        <v>108.94056393779134</v>
      </c>
      <c r="J87" s="12">
        <f t="shared" si="27"/>
        <v>0.83160735830375065</v>
      </c>
      <c r="K87" s="12">
        <f t="shared" si="28"/>
        <v>1.9365923653196739</v>
      </c>
      <c r="L87" s="12">
        <f t="shared" si="32"/>
        <v>6.9717325151508263</v>
      </c>
      <c r="M87" s="27">
        <f t="shared" si="29"/>
        <v>5076.9759021757882</v>
      </c>
      <c r="N87" s="6">
        <f t="shared" si="30"/>
        <v>12088.279623080552</v>
      </c>
      <c r="O87" s="21">
        <f t="shared" si="33"/>
        <v>5358279.9747697487</v>
      </c>
      <c r="P87" s="22">
        <f t="shared" si="34"/>
        <v>5358.2799747697491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5">
        <f t="shared" si="24"/>
        <v>0.15632857159826749</v>
      </c>
      <c r="H88" s="12">
        <f t="shared" si="25"/>
        <v>3.7221832897547489</v>
      </c>
      <c r="I88" s="5">
        <f t="shared" si="26"/>
        <v>92.813267747724638</v>
      </c>
      <c r="J88" s="12">
        <f t="shared" si="27"/>
        <v>0.70849822708186738</v>
      </c>
      <c r="K88" s="12">
        <f t="shared" si="28"/>
        <v>1.6499039404941265</v>
      </c>
      <c r="L88" s="12">
        <f t="shared" si="32"/>
        <v>5.9396541857788554</v>
      </c>
      <c r="M88" s="27">
        <f t="shared" si="29"/>
        <v>6569.2335467607245</v>
      </c>
      <c r="N88" s="6">
        <f t="shared" si="30"/>
        <v>15641.345074837283</v>
      </c>
      <c r="O88" s="21">
        <f t="shared" si="33"/>
        <v>6933220.3345909948</v>
      </c>
      <c r="P88" s="22">
        <f t="shared" si="34"/>
        <v>6933.2203345909948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5">
        <f t="shared" si="24"/>
        <v>0.13150017316295998</v>
      </c>
      <c r="H89" s="12">
        <f t="shared" si="25"/>
        <v>3.131019123010077</v>
      </c>
      <c r="I89" s="5">
        <f t="shared" si="26"/>
        <v>78.072489602285984</v>
      </c>
      <c r="J89" s="12">
        <f t="shared" si="27"/>
        <v>0.5959732030708853</v>
      </c>
      <c r="K89" s="12">
        <f t="shared" si="28"/>
        <v>1.3878630864406372</v>
      </c>
      <c r="L89" s="12">
        <f t="shared" si="32"/>
        <v>4.9963071111862938</v>
      </c>
      <c r="M89" s="27">
        <f t="shared" si="29"/>
        <v>8437.2152304350875</v>
      </c>
      <c r="N89" s="6">
        <f t="shared" si="30"/>
        <v>20089.009463665945</v>
      </c>
      <c r="O89" s="21">
        <f t="shared" si="33"/>
        <v>8904702.7764476724</v>
      </c>
      <c r="P89" s="22">
        <f t="shared" si="34"/>
        <v>8904.7027764476716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5">
        <f t="shared" si="24"/>
        <v>0.10894991053874413</v>
      </c>
      <c r="H90" s="12">
        <f t="shared" si="25"/>
        <v>2.5940973699274981</v>
      </c>
      <c r="I90" s="5">
        <f t="shared" si="26"/>
        <v>64.684255184707212</v>
      </c>
      <c r="J90" s="12">
        <f t="shared" si="27"/>
        <v>0.49377294034127639</v>
      </c>
      <c r="K90" s="12">
        <f t="shared" si="28"/>
        <v>1.1498658554643166</v>
      </c>
      <c r="L90" s="12">
        <f t="shared" si="32"/>
        <v>4.1395170796715401</v>
      </c>
      <c r="M90" s="27">
        <f t="shared" si="29"/>
        <v>10743.128966074102</v>
      </c>
      <c r="N90" s="6">
        <f t="shared" si="30"/>
        <v>25579.390068222438</v>
      </c>
      <c r="O90" s="21">
        <f t="shared" si="33"/>
        <v>11338382.122439025</v>
      </c>
      <c r="P90" s="22">
        <f t="shared" si="34"/>
        <v>11338.382122439025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5">
        <f t="shared" si="24"/>
        <v>8.8660597655519216E-2</v>
      </c>
      <c r="H91" s="12">
        <f t="shared" si="25"/>
        <v>2.1110088301779126</v>
      </c>
      <c r="I91" s="5">
        <f t="shared" si="26"/>
        <v>52.638361015806723</v>
      </c>
      <c r="J91" s="12">
        <f t="shared" si="27"/>
        <v>0.4018195497389826</v>
      </c>
      <c r="K91" s="12">
        <f t="shared" si="28"/>
        <v>0.93573086444056419</v>
      </c>
      <c r="L91" s="12">
        <f t="shared" si="32"/>
        <v>3.3686311119860313</v>
      </c>
      <c r="M91" s="27">
        <f t="shared" si="29"/>
        <v>13542.900418466459</v>
      </c>
      <c r="N91" s="6">
        <f t="shared" si="30"/>
        <v>32245.645896368638</v>
      </c>
      <c r="O91" s="21">
        <f t="shared" si="33"/>
        <v>14293282.755482554</v>
      </c>
      <c r="P91" s="22">
        <f t="shared" si="34"/>
        <v>14293.282755482554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5">
        <f t="shared" si="24"/>
        <v>7.0651439327531165E-2</v>
      </c>
      <c r="H92" s="12">
        <f t="shared" si="25"/>
        <v>1.6822107703885172</v>
      </c>
      <c r="I92" s="5">
        <f t="shared" si="26"/>
        <v>41.946209116011296</v>
      </c>
      <c r="J92" s="12">
        <f t="shared" si="27"/>
        <v>0.32020006958787245</v>
      </c>
      <c r="K92" s="12">
        <f t="shared" si="28"/>
        <v>0.7456608024771797</v>
      </c>
      <c r="L92" s="12">
        <f t="shared" si="32"/>
        <v>2.684378888917847</v>
      </c>
      <c r="M92" s="27">
        <f t="shared" si="29"/>
        <v>16876.750403749113</v>
      </c>
      <c r="N92" s="6">
        <f t="shared" si="30"/>
        <v>40183.542711326634</v>
      </c>
      <c r="O92" s="21">
        <f t="shared" si="33"/>
        <v>17811854.038708616</v>
      </c>
      <c r="P92" s="22">
        <f t="shared" si="34"/>
        <v>17811.854038708618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5">
        <f t="shared" si="24"/>
        <v>5.4964170472739625E-2</v>
      </c>
      <c r="H93" s="12">
        <f t="shared" si="25"/>
        <v>1.3086968989559304</v>
      </c>
      <c r="I93" s="5">
        <f t="shared" si="26"/>
        <v>32.632577771691864</v>
      </c>
      <c r="J93" s="12">
        <f t="shared" si="27"/>
        <v>0.24910364711215163</v>
      </c>
      <c r="K93" s="12">
        <f t="shared" si="28"/>
        <v>0.58009614315422453</v>
      </c>
      <c r="L93" s="12">
        <f t="shared" si="32"/>
        <v>2.0883461153552085</v>
      </c>
      <c r="M93" s="27">
        <f t="shared" si="29"/>
        <v>20758.175588752358</v>
      </c>
      <c r="N93" s="6">
        <f t="shared" si="30"/>
        <v>49425.216076819357</v>
      </c>
      <c r="O93" s="21">
        <f t="shared" si="33"/>
        <v>21908340.459583052</v>
      </c>
      <c r="P93" s="22">
        <f t="shared" si="34"/>
        <v>21908.340459583051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5">
        <f t="shared" si="24"/>
        <v>4.1635261607531192E-2</v>
      </c>
      <c r="H94" s="12">
        <f t="shared" si="25"/>
        <v>0.99133557887531765</v>
      </c>
      <c r="I94" s="5">
        <f t="shared" si="26"/>
        <v>24.719119760505624</v>
      </c>
      <c r="J94" s="12">
        <f t="shared" si="27"/>
        <v>0.18869557069088261</v>
      </c>
      <c r="K94" s="12">
        <f t="shared" si="28"/>
        <v>0.43942179914686069</v>
      </c>
      <c r="L94" s="12">
        <f t="shared" si="32"/>
        <v>1.5819184769286985</v>
      </c>
      <c r="M94" s="27">
        <f t="shared" si="29"/>
        <v>25163.91263172013</v>
      </c>
      <c r="N94" s="6">
        <f t="shared" si="30"/>
        <v>59915.275976125631</v>
      </c>
      <c r="O94" s="21">
        <f t="shared" si="33"/>
        <v>26558189.705729447</v>
      </c>
      <c r="P94" s="22">
        <f t="shared" si="34"/>
        <v>26558.189705729448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5">
        <f t="shared" si="24"/>
        <v>3.0656151730843351E-2</v>
      </c>
      <c r="H95" s="12">
        <f t="shared" si="25"/>
        <v>0.72992297271138018</v>
      </c>
      <c r="I95" s="5">
        <f t="shared" si="26"/>
        <v>18.200752361644231</v>
      </c>
      <c r="J95" s="12">
        <f t="shared" si="27"/>
        <v>0.13893704092858189</v>
      </c>
      <c r="K95" s="12">
        <f t="shared" si="28"/>
        <v>0.3235474169819948</v>
      </c>
      <c r="L95" s="12">
        <f t="shared" si="32"/>
        <v>1.1647707011351813</v>
      </c>
      <c r="M95" s="27">
        <f t="shared" si="29"/>
        <v>30028.795131750652</v>
      </c>
      <c r="N95" s="6">
        <f t="shared" si="30"/>
        <v>71498.561208698302</v>
      </c>
      <c r="O95" s="21">
        <f t="shared" si="33"/>
        <v>31692624.649245702</v>
      </c>
      <c r="P95" s="22">
        <f t="shared" si="34"/>
        <v>31692.624649245703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5">
        <f t="shared" si="24"/>
        <v>2.1933476177952695E-2</v>
      </c>
      <c r="H96" s="12">
        <f t="shared" si="25"/>
        <v>0.52223606779705367</v>
      </c>
      <c r="I96" s="5">
        <f t="shared" si="26"/>
        <v>13.02204437953954</v>
      </c>
      <c r="J96" s="12">
        <f t="shared" si="27"/>
        <v>9.9404918927782748E-2</v>
      </c>
      <c r="K96" s="12">
        <f t="shared" si="28"/>
        <v>0.23148761870436779</v>
      </c>
      <c r="L96" s="12">
        <f t="shared" si="32"/>
        <v>0.8333554273357241</v>
      </c>
      <c r="M96" s="27">
        <f t="shared" si="29"/>
        <v>35249.167720747049</v>
      </c>
      <c r="N96" s="6">
        <f t="shared" si="30"/>
        <v>83928.268343098724</v>
      </c>
      <c r="O96" s="21">
        <f t="shared" si="33"/>
        <v>37202246.605983473</v>
      </c>
      <c r="P96" s="22">
        <f t="shared" si="34"/>
        <v>37202.246605983477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5">
        <f t="shared" si="24"/>
        <v>1.5268628720541086E-2</v>
      </c>
      <c r="H97" s="12">
        <f t="shared" si="25"/>
        <v>0.36354604983608324</v>
      </c>
      <c r="I97" s="5">
        <f t="shared" si="26"/>
        <v>9.0650820326172763</v>
      </c>
      <c r="J97" s="12">
        <f t="shared" si="27"/>
        <v>6.9199099485628052E-2</v>
      </c>
      <c r="K97" s="12">
        <f t="shared" si="28"/>
        <v>0.16114629868620711</v>
      </c>
      <c r="L97" s="12">
        <f t="shared" si="32"/>
        <v>0.58012667527034567</v>
      </c>
      <c r="M97" s="27">
        <f t="shared" si="29"/>
        <v>40695.708263316614</v>
      </c>
      <c r="N97" s="6">
        <f t="shared" si="30"/>
        <v>96896.481374956857</v>
      </c>
      <c r="O97" s="21">
        <f t="shared" si="33"/>
        <v>42950567.985353217</v>
      </c>
      <c r="P97" s="22">
        <f t="shared" si="34"/>
        <v>42950.56798535322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5">
        <f t="shared" si="24"/>
        <v>1.0370694808704672E-2</v>
      </c>
      <c r="H98" s="12">
        <f t="shared" si="25"/>
        <v>0.24692624339525826</v>
      </c>
      <c r="I98" s="5">
        <f t="shared" si="26"/>
        <v>6.1571475013778745</v>
      </c>
      <c r="J98" s="12">
        <f t="shared" si="27"/>
        <v>4.7001125964716603E-2</v>
      </c>
      <c r="K98" s="12">
        <f t="shared" si="28"/>
        <v>0.10945312207236627</v>
      </c>
      <c r="L98" s="12">
        <f t="shared" si="32"/>
        <v>0.39403123946051855</v>
      </c>
      <c r="M98" s="27">
        <f t="shared" si="29"/>
        <v>46232.143442436194</v>
      </c>
      <c r="N98" s="6">
        <f t="shared" si="30"/>
        <v>110078.73353644059</v>
      </c>
      <c r="O98" s="21">
        <f t="shared" si="33"/>
        <v>48793764.865443528</v>
      </c>
      <c r="P98" s="22">
        <f t="shared" si="34"/>
        <v>48793.764865443525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5">
        <f t="shared" si="24"/>
        <v>6.8986889757583613E-3</v>
      </c>
      <c r="H99" s="12">
        <f t="shared" si="25"/>
        <v>0.16425778451280657</v>
      </c>
      <c r="I99" s="5">
        <f t="shared" si="26"/>
        <v>4.0957955444047123</v>
      </c>
      <c r="J99" s="12">
        <f t="shared" si="27"/>
        <v>3.1265614842784062E-2</v>
      </c>
      <c r="K99" s="12">
        <f t="shared" si="28"/>
        <v>7.2809301645747601E-2</v>
      </c>
      <c r="L99" s="12">
        <f t="shared" si="32"/>
        <v>0.26211348592469136</v>
      </c>
      <c r="M99" s="27">
        <f t="shared" si="29"/>
        <v>51733.484251627946</v>
      </c>
      <c r="N99" s="6">
        <f t="shared" si="30"/>
        <v>123177.42600312615</v>
      </c>
      <c r="O99" s="21">
        <f t="shared" si="33"/>
        <v>54599922.873726137</v>
      </c>
      <c r="P99" s="22">
        <f t="shared" si="34"/>
        <v>54599.922873726136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5">
        <f t="shared" si="24"/>
        <v>4.5128857703884131E-3</v>
      </c>
      <c r="H100" s="12">
        <f t="shared" si="25"/>
        <v>0.10745181019294811</v>
      </c>
      <c r="I100" s="5">
        <f t="shared" si="26"/>
        <v>2.6793289994251972</v>
      </c>
      <c r="J100" s="12">
        <f t="shared" si="27"/>
        <v>2.0452893125383183E-2</v>
      </c>
      <c r="K100" s="12">
        <f t="shared" si="28"/>
        <v>4.7629348489781967E-2</v>
      </c>
      <c r="L100" s="12">
        <f t="shared" si="32"/>
        <v>0.17146565456321508</v>
      </c>
      <c r="M100" s="27">
        <f t="shared" si="29"/>
        <v>57098.322965010433</v>
      </c>
      <c r="N100" s="6">
        <f t="shared" si="30"/>
        <v>135951.10697968982</v>
      </c>
      <c r="O100" s="21">
        <f t="shared" si="33"/>
        <v>60262015.505181663</v>
      </c>
      <c r="P100" s="22">
        <f t="shared" si="34"/>
        <v>60262.015505181662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5">
        <f t="shared" ref="G101:G106" si="37">0.066*($C101^-0.2-($A$8+$C101)^-0.2)*100</f>
        <v>2.914424672720193E-3</v>
      </c>
      <c r="H101" s="12">
        <f t="shared" ref="H101:H106" si="38">$A$14*$G101/100</f>
        <v>6.9392451457467794E-2</v>
      </c>
      <c r="I101" s="5">
        <f t="shared" ref="I101:I106" si="39">H101/$A$18*1000000</f>
        <v>1.7303124740042837</v>
      </c>
      <c r="J101" s="12">
        <f t="shared" ref="J101:J106" si="40">I101/$A$21/1000</f>
        <v>1.320849216797163E-2</v>
      </c>
      <c r="K101" s="12">
        <f t="shared" ref="K101:K106" si="41">H101/$A$25</f>
        <v>3.0759065362352747E-2</v>
      </c>
      <c r="L101" s="12">
        <f t="shared" si="32"/>
        <v>0.11073263530446989</v>
      </c>
      <c r="M101" s="27">
        <f t="shared" ref="M101:M106" si="42">0.066/0.8*($A$8^0.8+C101^0.8-(C101+$A$8)^0.8)</f>
        <v>62253.382768585208</v>
      </c>
      <c r="N101" s="6">
        <f t="shared" ref="N101:N106" si="43">M101*$A$14/1000</f>
        <v>148225.30437200138</v>
      </c>
      <c r="O101" s="21">
        <f t="shared" si="33"/>
        <v>65702705.838653103</v>
      </c>
      <c r="P101" s="22">
        <f t="shared" si="34"/>
        <v>65702.705838653099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5">
        <f t="shared" si="37"/>
        <v>1.8642472188364443E-3</v>
      </c>
      <c r="H102" s="12">
        <f t="shared" si="38"/>
        <v>4.4387726280495733E-2</v>
      </c>
      <c r="I102" s="5">
        <f t="shared" si="39"/>
        <v>1.1068154368765144</v>
      </c>
      <c r="J102" s="12">
        <f t="shared" si="40"/>
        <v>8.448972800584079E-3</v>
      </c>
      <c r="K102" s="12">
        <f t="shared" si="41"/>
        <v>1.9675410585326125E-2</v>
      </c>
      <c r="L102" s="12">
        <f t="shared" si="32"/>
        <v>7.0831478107174051E-2</v>
      </c>
      <c r="M102" s="27">
        <f t="shared" si="42"/>
        <v>67151.900014905477</v>
      </c>
      <c r="N102" s="6">
        <f t="shared" si="43"/>
        <v>159888.67393548996</v>
      </c>
      <c r="O102" s="21">
        <f t="shared" si="33"/>
        <v>70872639.155802295</v>
      </c>
      <c r="P102" s="22">
        <f t="shared" si="34"/>
        <v>70872.639155802288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5">
        <f t="shared" si="37"/>
        <v>1.1842887240320309E-3</v>
      </c>
      <c r="H103" s="12">
        <f t="shared" si="38"/>
        <v>2.8197914519202658E-2</v>
      </c>
      <c r="I103" s="5">
        <f t="shared" si="39"/>
        <v>0.70311975162583928</v>
      </c>
      <c r="J103" s="12">
        <f t="shared" si="40"/>
        <v>5.3673263482888495E-3</v>
      </c>
      <c r="K103" s="12">
        <f t="shared" si="41"/>
        <v>1.2499075584752953E-2</v>
      </c>
      <c r="L103" s="12">
        <f t="shared" si="32"/>
        <v>4.499667210511063E-2</v>
      </c>
      <c r="M103" s="27">
        <f t="shared" si="42"/>
        <v>71768.740615122064</v>
      </c>
      <c r="N103" s="6">
        <f t="shared" si="43"/>
        <v>170881.37140460563</v>
      </c>
      <c r="O103" s="21">
        <f t="shared" si="33"/>
        <v>75745288.743176267</v>
      </c>
      <c r="P103" s="22">
        <f t="shared" si="34"/>
        <v>75745.288743176265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5">
        <f t="shared" si="37"/>
        <v>7.4866789641465264E-4</v>
      </c>
      <c r="H104" s="12">
        <f t="shared" si="38"/>
        <v>1.7825782613632879E-2</v>
      </c>
      <c r="I104" s="5">
        <f t="shared" si="39"/>
        <v>0.44448889421586074</v>
      </c>
      <c r="J104" s="12">
        <f t="shared" si="40"/>
        <v>3.3930449940142039E-3</v>
      </c>
      <c r="K104" s="12">
        <f t="shared" si="41"/>
        <v>7.9014993854755675E-3</v>
      </c>
      <c r="L104" s="12">
        <f t="shared" si="32"/>
        <v>2.8445397787712046E-2</v>
      </c>
      <c r="M104" s="27">
        <f t="shared" si="42"/>
        <v>76094.714320500148</v>
      </c>
      <c r="N104" s="6">
        <f t="shared" si="43"/>
        <v>181181.51479711087</v>
      </c>
      <c r="O104" s="21">
        <f t="shared" si="33"/>
        <v>80310955.140563339</v>
      </c>
      <c r="P104" s="22">
        <f t="shared" si="34"/>
        <v>80310.955140563339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5">
        <f t="shared" si="37"/>
        <v>4.7167046662493952E-4</v>
      </c>
      <c r="H105" s="12">
        <f t="shared" si="38"/>
        <v>1.1230473810339809E-2</v>
      </c>
      <c r="I105" s="5">
        <f t="shared" si="39"/>
        <v>0.28003375748902376</v>
      </c>
      <c r="J105" s="12">
        <f t="shared" si="40"/>
        <v>2.1376622709085784E-3</v>
      </c>
      <c r="K105" s="12">
        <f t="shared" si="41"/>
        <v>4.9780469017463693E-3</v>
      </c>
      <c r="L105" s="12">
        <f t="shared" si="32"/>
        <v>1.7920968846286928E-2</v>
      </c>
      <c r="M105" s="27">
        <f t="shared" si="42"/>
        <v>80131.493252612127</v>
      </c>
      <c r="N105" s="6">
        <f t="shared" si="43"/>
        <v>190793.08543446945</v>
      </c>
      <c r="O105" s="21">
        <f t="shared" si="33"/>
        <v>84571403.118115887</v>
      </c>
      <c r="P105" s="22">
        <f t="shared" si="34"/>
        <v>84571.403118115893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6">
        <f t="shared" si="37"/>
        <v>2.9645820896269766E-4</v>
      </c>
      <c r="H106" s="16">
        <f t="shared" si="38"/>
        <v>7.0586699554018315E-3</v>
      </c>
      <c r="I106" s="10">
        <f t="shared" si="39"/>
        <v>0.17600912515963074</v>
      </c>
      <c r="J106" s="16">
        <f t="shared" si="40"/>
        <v>1.3435811080887842E-3</v>
      </c>
      <c r="K106" s="16">
        <f t="shared" si="41"/>
        <v>3.1288430653376915E-3</v>
      </c>
      <c r="L106" s="16">
        <f t="shared" si="32"/>
        <v>1.126383503521569E-2</v>
      </c>
      <c r="M106" s="28">
        <f t="shared" si="42"/>
        <v>83887.647725852265</v>
      </c>
      <c r="N106" s="11">
        <f t="shared" si="43"/>
        <v>199736.48923525424</v>
      </c>
      <c r="O106" s="23">
        <f t="shared" si="33"/>
        <v>88535677.85250631</v>
      </c>
      <c r="P106" s="24">
        <f t="shared" si="34"/>
        <v>88535.677852506313</v>
      </c>
    </row>
  </sheetData>
  <mergeCells count="5">
    <mergeCell ref="C2:F3"/>
    <mergeCell ref="G2:L2"/>
    <mergeCell ref="M2:P2"/>
    <mergeCell ref="K3:L3"/>
    <mergeCell ref="O3:P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H82" sqref="H10:H82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3" width="13.87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110" t="s">
        <v>32</v>
      </c>
      <c r="D2" s="110"/>
      <c r="E2" s="110" t="s">
        <v>38</v>
      </c>
      <c r="F2" s="110" t="s">
        <v>33</v>
      </c>
      <c r="G2" s="110"/>
      <c r="H2" s="110"/>
      <c r="I2" s="111" t="s">
        <v>11</v>
      </c>
      <c r="J2" s="111"/>
      <c r="K2" s="111"/>
      <c r="L2" s="111"/>
      <c r="M2" s="111"/>
      <c r="N2" s="111" t="s">
        <v>31</v>
      </c>
      <c r="O2" s="111"/>
      <c r="P2" s="111"/>
      <c r="Q2" s="111"/>
      <c r="R2" s="111"/>
    </row>
    <row r="3" spans="1:18">
      <c r="C3" s="110"/>
      <c r="D3" s="110"/>
      <c r="E3" s="110"/>
      <c r="F3" s="110"/>
      <c r="G3" s="110"/>
      <c r="H3" s="110"/>
      <c r="I3" s="1" t="s">
        <v>9</v>
      </c>
      <c r="J3" s="3" t="s">
        <v>34</v>
      </c>
      <c r="K3" s="112" t="s">
        <v>35</v>
      </c>
      <c r="L3" s="112"/>
      <c r="M3" s="112"/>
      <c r="N3" s="29" t="s">
        <v>36</v>
      </c>
      <c r="O3" s="30" t="s">
        <v>34</v>
      </c>
      <c r="P3" s="113" t="s">
        <v>35</v>
      </c>
      <c r="Q3" s="114"/>
      <c r="R3" s="114"/>
    </row>
    <row r="4" spans="1:18">
      <c r="A4" t="s">
        <v>37</v>
      </c>
      <c r="C4" s="2" t="s">
        <v>1</v>
      </c>
      <c r="D4" s="2" t="s">
        <v>0</v>
      </c>
      <c r="E4" s="110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50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-55997.854011950665</v>
      </c>
      <c r="O5" s="36">
        <f t="shared" ref="O5:O36" si="3">N5*$A$13/1000</f>
        <v>-2760.6942027891673</v>
      </c>
      <c r="P5" s="32">
        <f t="shared" ref="P5:P36" si="4">O5*$A$19/1000</f>
        <v>-58040.834919439454</v>
      </c>
      <c r="Q5" s="37">
        <f t="shared" ref="Q5:Q36" si="5">P5/$A$23*1000000</f>
        <v>-25727320.44301394</v>
      </c>
      <c r="R5" s="32">
        <f>Q5/1000</f>
        <v>-25727.320443013941</v>
      </c>
    </row>
    <row r="6" spans="1:18">
      <c r="A6">
        <v>3.84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6.7989800614100379E-4</v>
      </c>
      <c r="J6" s="41">
        <f t="shared" si="1"/>
        <v>3.3518971702751484E-2</v>
      </c>
      <c r="K6" s="51">
        <f t="shared" ref="K6:K69" si="9">J6*$A$19/1000</f>
        <v>0.70470286107864721</v>
      </c>
      <c r="L6" s="51">
        <f t="shared" ref="L6:L69" si="10">K6/$A$23*1000</f>
        <v>0.31236828948521594</v>
      </c>
      <c r="M6" s="51">
        <f t="shared" ref="M6:M69" si="11">L6/1000*3600</f>
        <v>1.1245258421467774</v>
      </c>
      <c r="N6" s="35">
        <f t="shared" si="2"/>
        <v>-27962.429372469102</v>
      </c>
      <c r="O6" s="36">
        <f t="shared" si="3"/>
        <v>-1378.5477680627266</v>
      </c>
      <c r="P6" s="32">
        <f t="shared" si="4"/>
        <v>-28982.588275750764</v>
      </c>
      <c r="Q6" s="37">
        <f t="shared" si="5"/>
        <v>-12846891.966201581</v>
      </c>
      <c r="R6" s="32">
        <f t="shared" ref="R6:R69" si="12">Q6/1000</f>
        <v>-12846.891966201581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4.377120548507691E-4</v>
      </c>
      <c r="J7" s="41">
        <f t="shared" si="1"/>
        <v>2.1579204304142917E-2</v>
      </c>
      <c r="K7" s="51">
        <f t="shared" si="9"/>
        <v>0.45368119129030066</v>
      </c>
      <c r="L7" s="51">
        <f t="shared" si="10"/>
        <v>0.20109981883435313</v>
      </c>
      <c r="M7" s="51">
        <f t="shared" si="11"/>
        <v>0.72395934780367122</v>
      </c>
      <c r="N7" s="35">
        <f t="shared" si="2"/>
        <v>-15441.801385709647</v>
      </c>
      <c r="O7" s="36">
        <f t="shared" si="3"/>
        <v>-761.2808083154855</v>
      </c>
      <c r="P7" s="32">
        <f t="shared" si="4"/>
        <v>-16005.167714024767</v>
      </c>
      <c r="Q7" s="37">
        <f t="shared" si="5"/>
        <v>-7094489.2349400558</v>
      </c>
      <c r="R7" s="32">
        <f t="shared" si="12"/>
        <v>-7094.4892349400561</v>
      </c>
    </row>
    <row r="8" spans="1:18">
      <c r="A8" s="38">
        <f>A6*365*24*3600</f>
        <v>121098239.99999999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3.254361899112758E-4</v>
      </c>
      <c r="J8" s="41">
        <f t="shared" si="1"/>
        <v>1.6044004162625896E-2</v>
      </c>
      <c r="K8" s="51">
        <f t="shared" si="9"/>
        <v>0.33730914351504687</v>
      </c>
      <c r="L8" s="51">
        <f t="shared" si="10"/>
        <v>0.14951646432404561</v>
      </c>
      <c r="M8" s="51">
        <f t="shared" si="11"/>
        <v>0.53825927156656417</v>
      </c>
      <c r="N8" s="35">
        <f t="shared" si="2"/>
        <v>-6719.598907442456</v>
      </c>
      <c r="O8" s="36">
        <f t="shared" si="3"/>
        <v>-331.27622613691307</v>
      </c>
      <c r="P8" s="32">
        <f t="shared" si="4"/>
        <v>-6964.7513783024606</v>
      </c>
      <c r="Q8" s="37">
        <f t="shared" si="5"/>
        <v>-3087212.490382296</v>
      </c>
      <c r="R8" s="32">
        <f t="shared" si="12"/>
        <v>-3087.212490382296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49">
        <f t="shared" si="7"/>
        <v>0</v>
      </c>
      <c r="I9" s="39">
        <f t="shared" si="8"/>
        <v>2.588463866999362E-4</v>
      </c>
      <c r="J9" s="41">
        <f t="shared" si="1"/>
        <v>1.2761126864306855E-2</v>
      </c>
      <c r="K9" s="51">
        <f t="shared" si="9"/>
        <v>0.26828993119518729</v>
      </c>
      <c r="L9" s="51">
        <f t="shared" si="10"/>
        <v>0.11892284184183834</v>
      </c>
      <c r="M9" s="51">
        <f t="shared" si="11"/>
        <v>0.42812223063061805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49">
        <f t="shared" si="7"/>
        <v>2.7397260273972603E-3</v>
      </c>
      <c r="I10" s="39">
        <f t="shared" si="8"/>
        <v>2.5864819907255493E-4</v>
      </c>
      <c r="J10" s="41">
        <f t="shared" si="1"/>
        <v>1.2751356214276957E-2</v>
      </c>
      <c r="K10" s="51">
        <f t="shared" si="9"/>
        <v>0.26808451304895875</v>
      </c>
      <c r="L10" s="51">
        <f t="shared" si="10"/>
        <v>0.11883178769900654</v>
      </c>
      <c r="M10" s="51">
        <f t="shared" si="11"/>
        <v>0.42779443571642356</v>
      </c>
      <c r="N10" s="35">
        <f t="shared" si="2"/>
        <v>22.355763987859245</v>
      </c>
      <c r="O10" s="36">
        <f t="shared" si="3"/>
        <v>1.1021391646014607</v>
      </c>
      <c r="P10" s="32">
        <f t="shared" si="4"/>
        <v>23.171373796581108</v>
      </c>
      <c r="Q10" s="37">
        <f t="shared" si="5"/>
        <v>10270.999023307229</v>
      </c>
      <c r="R10" s="32">
        <f t="shared" si="12"/>
        <v>10.27099902330723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49">
        <f t="shared" si="7"/>
        <v>5.4794520547945206E-3</v>
      </c>
      <c r="I11" s="39">
        <f t="shared" si="8"/>
        <v>2.5845030515554739E-4</v>
      </c>
      <c r="J11" s="41">
        <f t="shared" si="1"/>
        <v>1.2741600044168485E-2</v>
      </c>
      <c r="K11" s="51">
        <f t="shared" si="9"/>
        <v>0.26787939932859828</v>
      </c>
      <c r="L11" s="51">
        <f t="shared" si="10"/>
        <v>0.1187408684967191</v>
      </c>
      <c r="M11" s="51">
        <f t="shared" si="11"/>
        <v>0.42746712658818875</v>
      </c>
      <c r="N11" s="35">
        <f t="shared" si="2"/>
        <v>44.694417257532479</v>
      </c>
      <c r="O11" s="36">
        <f t="shared" si="3"/>
        <v>2.2034347707963513</v>
      </c>
      <c r="P11" s="32">
        <f t="shared" si="4"/>
        <v>46.325012621222491</v>
      </c>
      <c r="Q11" s="37">
        <f t="shared" si="5"/>
        <v>20534.136800187276</v>
      </c>
      <c r="R11" s="32">
        <f t="shared" si="12"/>
        <v>20.534136800187277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49">
        <f t="shared" si="7"/>
        <v>8.21917808219178E-3</v>
      </c>
      <c r="I12" s="39">
        <f t="shared" si="8"/>
        <v>2.582527042843331E-4</v>
      </c>
      <c r="J12" s="41">
        <f t="shared" si="1"/>
        <v>1.2731858321217621E-2</v>
      </c>
      <c r="K12" s="51">
        <f t="shared" si="9"/>
        <v>0.26767458934527921</v>
      </c>
      <c r="L12" s="51">
        <f t="shared" si="10"/>
        <v>0.11865008392964503</v>
      </c>
      <c r="M12" s="51">
        <f t="shared" si="11"/>
        <v>0.42714030214672216</v>
      </c>
      <c r="N12" s="35">
        <f t="shared" si="2"/>
        <v>67.015985158360564</v>
      </c>
      <c r="O12" s="36">
        <f t="shared" si="3"/>
        <v>3.3038880683071756</v>
      </c>
      <c r="P12" s="32">
        <f t="shared" si="4"/>
        <v>69.460942748090062</v>
      </c>
      <c r="Q12" s="37">
        <f t="shared" si="5"/>
        <v>30789.424976990274</v>
      </c>
      <c r="R12" s="32">
        <f t="shared" si="12"/>
        <v>30.789424976990276</v>
      </c>
    </row>
    <row r="13" spans="1:18">
      <c r="A13" s="40">
        <v>49.3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49">
        <f t="shared" si="7"/>
        <v>1.0958904109589041E-2</v>
      </c>
      <c r="I13" s="39">
        <f t="shared" si="8"/>
        <v>2.5805539579639044E-4</v>
      </c>
      <c r="J13" s="41">
        <f t="shared" si="1"/>
        <v>1.2722131012762048E-2</v>
      </c>
      <c r="K13" s="51">
        <f t="shared" si="9"/>
        <v>0.2674700824123093</v>
      </c>
      <c r="L13" s="51">
        <f t="shared" si="10"/>
        <v>0.11855943369339951</v>
      </c>
      <c r="M13" s="51">
        <f t="shared" si="11"/>
        <v>0.42681396129623822</v>
      </c>
      <c r="N13" s="35">
        <f t="shared" si="2"/>
        <v>89.320492979600104</v>
      </c>
      <c r="O13" s="36">
        <f t="shared" si="3"/>
        <v>4.403500303894285</v>
      </c>
      <c r="P13" s="32">
        <f t="shared" si="4"/>
        <v>92.57919038907346</v>
      </c>
      <c r="Q13" s="37">
        <f t="shared" si="5"/>
        <v>41036.875172461645</v>
      </c>
      <c r="R13" s="32">
        <f t="shared" si="12"/>
        <v>41.036875172461642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49">
        <f t="shared" si="7"/>
        <v>1.3698630136986301E-2</v>
      </c>
      <c r="I14" s="39">
        <f t="shared" si="8"/>
        <v>2.5785837903124489E-4</v>
      </c>
      <c r="J14" s="41">
        <f t="shared" si="1"/>
        <v>1.2712418086240372E-2</v>
      </c>
      <c r="K14" s="51">
        <f t="shared" si="9"/>
        <v>0.26726587784511757</v>
      </c>
      <c r="L14" s="51">
        <f t="shared" si="10"/>
        <v>0.11846891748453793</v>
      </c>
      <c r="M14" s="51">
        <f t="shared" si="11"/>
        <v>0.42648810294433653</v>
      </c>
      <c r="N14" s="35">
        <f t="shared" si="2"/>
        <v>111.60796595434194</v>
      </c>
      <c r="O14" s="36">
        <f t="shared" si="3"/>
        <v>5.5022727215490566</v>
      </c>
      <c r="P14" s="32">
        <f t="shared" si="4"/>
        <v>115.67978169784737</v>
      </c>
      <c r="Q14" s="37">
        <f t="shared" si="5"/>
        <v>51276.498979542281</v>
      </c>
      <c r="R14" s="32">
        <f t="shared" si="12"/>
        <v>51.276498979542282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49">
        <f t="shared" si="7"/>
        <v>1.643835616438356E-2</v>
      </c>
      <c r="I15" s="39">
        <f t="shared" si="8"/>
        <v>2.5766165333046293E-4</v>
      </c>
      <c r="J15" s="41">
        <f t="shared" si="1"/>
        <v>1.2702719509191822E-2</v>
      </c>
      <c r="K15" s="51">
        <f t="shared" si="9"/>
        <v>0.26706197496124884</v>
      </c>
      <c r="L15" s="51">
        <f t="shared" si="10"/>
        <v>0.11837853500055356</v>
      </c>
      <c r="M15" s="51">
        <f t="shared" si="11"/>
        <v>0.42616272600199284</v>
      </c>
      <c r="N15" s="35">
        <f t="shared" si="2"/>
        <v>133.87842925759034</v>
      </c>
      <c r="O15" s="36">
        <f t="shared" si="3"/>
        <v>6.6002065623992028</v>
      </c>
      <c r="P15" s="32">
        <f t="shared" si="4"/>
        <v>138.76274276788084</v>
      </c>
      <c r="Q15" s="37">
        <f t="shared" si="5"/>
        <v>61508.307964486186</v>
      </c>
      <c r="R15" s="32">
        <f t="shared" si="12"/>
        <v>61.508307964486185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49">
        <f t="shared" si="7"/>
        <v>1.9178082191780823E-2</v>
      </c>
      <c r="I16" s="39">
        <f t="shared" si="8"/>
        <v>2.5746521803763782E-4</v>
      </c>
      <c r="J16" s="41">
        <f t="shared" si="1"/>
        <v>1.2693035249255543E-2</v>
      </c>
      <c r="K16" s="51">
        <f t="shared" si="9"/>
        <v>0.26685837308034854</v>
      </c>
      <c r="L16" s="51">
        <f t="shared" si="10"/>
        <v>0.11828828593987081</v>
      </c>
      <c r="M16" s="51">
        <f t="shared" si="11"/>
        <v>0.42583782938353493</v>
      </c>
      <c r="N16" s="35">
        <f t="shared" si="2"/>
        <v>156.13190801333172</v>
      </c>
      <c r="O16" s="36">
        <f t="shared" si="3"/>
        <v>7.6973030650572536</v>
      </c>
      <c r="P16" s="32">
        <f t="shared" si="4"/>
        <v>161.82809963976371</v>
      </c>
      <c r="Q16" s="37">
        <f t="shared" si="5"/>
        <v>71732.313670108037</v>
      </c>
      <c r="R16" s="32">
        <f t="shared" si="12"/>
        <v>71.732313670108041</v>
      </c>
    </row>
    <row r="17" spans="1:18">
      <c r="A17">
        <v>292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49">
        <f t="shared" si="7"/>
        <v>2.1917808219178082E-2</v>
      </c>
      <c r="I17" s="39">
        <f t="shared" si="8"/>
        <v>2.5726907249839788E-4</v>
      </c>
      <c r="J17" s="41">
        <f t="shared" si="1"/>
        <v>1.2683365274171014E-2</v>
      </c>
      <c r="K17" s="51">
        <f t="shared" si="9"/>
        <v>0.26665507152417139</v>
      </c>
      <c r="L17" s="51">
        <f t="shared" si="10"/>
        <v>0.11819817000184903</v>
      </c>
      <c r="M17" s="51">
        <f t="shared" si="11"/>
        <v>0.42551341200665649</v>
      </c>
      <c r="N17" s="35">
        <f t="shared" si="2"/>
        <v>178.36842727978248</v>
      </c>
      <c r="O17" s="36">
        <f t="shared" si="3"/>
        <v>8.7935634648932748</v>
      </c>
      <c r="P17" s="32">
        <f t="shared" si="4"/>
        <v>184.8758782859162</v>
      </c>
      <c r="Q17" s="37">
        <f t="shared" si="5"/>
        <v>81948.52760900541</v>
      </c>
      <c r="R17" s="32">
        <f t="shared" si="12"/>
        <v>81.94852760900541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49">
        <f t="shared" si="7"/>
        <v>2.4657534246575342E-2</v>
      </c>
      <c r="I18" s="39">
        <f t="shared" si="8"/>
        <v>2.5707321606037627E-4</v>
      </c>
      <c r="J18" s="41">
        <f t="shared" si="1"/>
        <v>1.267370955177655E-2</v>
      </c>
      <c r="K18" s="51">
        <f t="shared" si="9"/>
        <v>0.26645206961655021</v>
      </c>
      <c r="L18" s="51">
        <f t="shared" si="10"/>
        <v>0.11810818688676872</v>
      </c>
      <c r="M18" s="51">
        <f t="shared" si="11"/>
        <v>0.42518947279236741</v>
      </c>
      <c r="N18" s="35">
        <f t="shared" si="2"/>
        <v>200.58801206706093</v>
      </c>
      <c r="O18" s="36">
        <f t="shared" si="3"/>
        <v>9.8889889949061036</v>
      </c>
      <c r="P18" s="32">
        <f t="shared" si="4"/>
        <v>207.90610462890592</v>
      </c>
      <c r="Q18" s="37">
        <f t="shared" si="5"/>
        <v>92156.961271678156</v>
      </c>
      <c r="R18" s="32">
        <f t="shared" si="12"/>
        <v>92.156961271678156</v>
      </c>
    </row>
    <row r="19" spans="1:18">
      <c r="A19">
        <f>A17*72</f>
        <v>21024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49">
        <f t="shared" si="7"/>
        <v>2.7397260273972601E-2</v>
      </c>
      <c r="I19" s="39">
        <f t="shared" si="8"/>
        <v>2.5687764807322304E-4</v>
      </c>
      <c r="J19" s="41">
        <f t="shared" si="1"/>
        <v>1.2664068050009896E-2</v>
      </c>
      <c r="K19" s="51">
        <f t="shared" si="9"/>
        <v>0.26624936668340804</v>
      </c>
      <c r="L19" s="51">
        <f t="shared" si="10"/>
        <v>0.1180183362958369</v>
      </c>
      <c r="M19" s="51">
        <f t="shared" si="11"/>
        <v>0.42486601066501284</v>
      </c>
      <c r="N19" s="35">
        <f t="shared" si="2"/>
        <v>222.79068732258864</v>
      </c>
      <c r="O19" s="36">
        <f t="shared" si="3"/>
        <v>10.983580885003619</v>
      </c>
      <c r="P19" s="32">
        <f t="shared" si="4"/>
        <v>230.91880452631608</v>
      </c>
      <c r="Q19" s="37">
        <f t="shared" si="5"/>
        <v>102357.62611982095</v>
      </c>
      <c r="R19" s="32">
        <f t="shared" si="12"/>
        <v>102.35762611982095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49">
        <f t="shared" si="7"/>
        <v>3.0136986301369864E-2</v>
      </c>
      <c r="I20" s="39">
        <f t="shared" si="8"/>
        <v>2.5668236788858228E-4</v>
      </c>
      <c r="J20" s="41">
        <f t="shared" si="1"/>
        <v>1.2654440736907106E-2</v>
      </c>
      <c r="K20" s="51">
        <f t="shared" si="9"/>
        <v>0.26604696205273504</v>
      </c>
      <c r="L20" s="51">
        <f t="shared" si="10"/>
        <v>0.11792861793117687</v>
      </c>
      <c r="M20" s="51">
        <f t="shared" si="11"/>
        <v>0.42454302455223675</v>
      </c>
      <c r="N20" s="35">
        <f t="shared" si="2"/>
        <v>244.97647794307676</v>
      </c>
      <c r="O20" s="36">
        <f t="shared" si="3"/>
        <v>12.077340362593684</v>
      </c>
      <c r="P20" s="32">
        <f t="shared" si="4"/>
        <v>253.91400378316962</v>
      </c>
      <c r="Q20" s="37">
        <f t="shared" si="5"/>
        <v>112550.53359183051</v>
      </c>
      <c r="R20" s="32">
        <f t="shared" si="12"/>
        <v>112.5505335918305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49">
        <f t="shared" si="7"/>
        <v>3.287671232876712E-2</v>
      </c>
      <c r="I21" s="39">
        <f t="shared" si="8"/>
        <v>2.5648737486009545E-4</v>
      </c>
      <c r="J21" s="41">
        <f t="shared" si="1"/>
        <v>1.2644827580602706E-2</v>
      </c>
      <c r="K21" s="51">
        <f t="shared" si="9"/>
        <v>0.26584485505459127</v>
      </c>
      <c r="L21" s="51">
        <f t="shared" si="10"/>
        <v>0.11783903149582946</v>
      </c>
      <c r="M21" s="51">
        <f t="shared" si="11"/>
        <v>0.42422051338498606</v>
      </c>
      <c r="N21" s="35">
        <f t="shared" si="2"/>
        <v>267.14540876392277</v>
      </c>
      <c r="O21" s="36">
        <f t="shared" si="3"/>
        <v>13.170268652061392</v>
      </c>
      <c r="P21" s="32">
        <f t="shared" si="4"/>
        <v>276.89172814093865</v>
      </c>
      <c r="Q21" s="37">
        <f t="shared" si="5"/>
        <v>122735.6950979338</v>
      </c>
      <c r="R21" s="32">
        <f t="shared" si="12"/>
        <v>122.7356950979338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49">
        <f t="shared" si="7"/>
        <v>3.5616438356164383E-2</v>
      </c>
      <c r="I22" s="39">
        <f t="shared" si="8"/>
        <v>2.5629266834338436E-4</v>
      </c>
      <c r="J22" s="41">
        <f t="shared" si="1"/>
        <v>1.2635228549328848E-2</v>
      </c>
      <c r="K22" s="51">
        <f t="shared" si="9"/>
        <v>0.26564304502108965</v>
      </c>
      <c r="L22" s="51">
        <f t="shared" si="10"/>
        <v>0.11774957669374542</v>
      </c>
      <c r="M22" s="51">
        <f t="shared" si="11"/>
        <v>0.42389847609748349</v>
      </c>
      <c r="N22" s="35">
        <f t="shared" si="2"/>
        <v>289.29750457073561</v>
      </c>
      <c r="O22" s="36">
        <f t="shared" si="3"/>
        <v>14.262366975337265</v>
      </c>
      <c r="P22" s="32">
        <f t="shared" si="4"/>
        <v>299.85200328949065</v>
      </c>
      <c r="Q22" s="37">
        <f t="shared" si="5"/>
        <v>132913.12202548343</v>
      </c>
      <c r="R22" s="32">
        <f t="shared" si="12"/>
        <v>132.91312202548343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49">
        <f t="shared" si="7"/>
        <v>3.8356164383561646E-2</v>
      </c>
      <c r="I23" s="39">
        <f t="shared" si="8"/>
        <v>2.5609824769605265E-4</v>
      </c>
      <c r="J23" s="41">
        <f t="shared" si="1"/>
        <v>1.2625643611415395E-2</v>
      </c>
      <c r="K23" s="51">
        <f t="shared" si="9"/>
        <v>0.26544153128639725</v>
      </c>
      <c r="L23" s="51">
        <f t="shared" si="10"/>
        <v>0.11766025322978602</v>
      </c>
      <c r="M23" s="51">
        <f t="shared" si="11"/>
        <v>0.42357691162722966</v>
      </c>
      <c r="N23" s="35">
        <f t="shared" si="2"/>
        <v>311.43279008719605</v>
      </c>
      <c r="O23" s="36">
        <f t="shared" si="3"/>
        <v>15.353636551298765</v>
      </c>
      <c r="P23" s="32">
        <f t="shared" si="4"/>
        <v>322.79485485450522</v>
      </c>
      <c r="Q23" s="37">
        <f t="shared" si="5"/>
        <v>143082.82573337996</v>
      </c>
      <c r="R23" s="32">
        <f t="shared" si="12"/>
        <v>143.08282573337996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49">
        <f t="shared" si="7"/>
        <v>4.1095890410958902E-2</v>
      </c>
      <c r="I24" s="39">
        <f t="shared" si="8"/>
        <v>2.5590411227766839E-4</v>
      </c>
      <c r="J24" s="41">
        <f t="shared" si="1"/>
        <v>1.2616072735289051E-2</v>
      </c>
      <c r="K24" s="51">
        <f t="shared" si="9"/>
        <v>0.26524031318671698</v>
      </c>
      <c r="L24" s="51">
        <f t="shared" si="10"/>
        <v>0.11757106080971497</v>
      </c>
      <c r="M24" s="51">
        <f t="shared" si="11"/>
        <v>0.42325581891497388</v>
      </c>
      <c r="N24" s="35">
        <f t="shared" si="2"/>
        <v>333.55128998565954</v>
      </c>
      <c r="O24" s="36">
        <f t="shared" si="3"/>
        <v>16.444078596293014</v>
      </c>
      <c r="P24" s="32">
        <f t="shared" si="4"/>
        <v>345.72030840846429</v>
      </c>
      <c r="Q24" s="37">
        <f t="shared" si="5"/>
        <v>153244.8175569434</v>
      </c>
      <c r="R24" s="32">
        <f t="shared" si="12"/>
        <v>153.24481755694339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49">
        <f t="shared" si="7"/>
        <v>4.3835616438356165E-2</v>
      </c>
      <c r="I25" s="39">
        <f t="shared" si="8"/>
        <v>2.5571026144975993E-4</v>
      </c>
      <c r="J25" s="41">
        <f t="shared" si="1"/>
        <v>1.2606515889473164E-2</v>
      </c>
      <c r="K25" s="51">
        <f t="shared" si="9"/>
        <v>0.26503939006028376</v>
      </c>
      <c r="L25" s="51">
        <f t="shared" si="10"/>
        <v>0.11748199914019671</v>
      </c>
      <c r="M25" s="51">
        <f t="shared" si="11"/>
        <v>0.42293519690470815</v>
      </c>
      <c r="N25" s="35">
        <f t="shared" si="2"/>
        <v>355.65302888546609</v>
      </c>
      <c r="O25" s="36">
        <f t="shared" si="3"/>
        <v>17.533694324053478</v>
      </c>
      <c r="P25" s="32">
        <f t="shared" si="4"/>
        <v>368.62838946890031</v>
      </c>
      <c r="Q25" s="37">
        <f t="shared" si="5"/>
        <v>163399.10880713665</v>
      </c>
      <c r="R25" s="32">
        <f t="shared" si="12"/>
        <v>163.39910880713666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49">
        <f t="shared" si="7"/>
        <v>4.6575342465753428E-2</v>
      </c>
      <c r="I26" s="39">
        <f t="shared" si="8"/>
        <v>2.5551669457581625E-4</v>
      </c>
      <c r="J26" s="41">
        <f t="shared" si="1"/>
        <v>1.259697304258774E-2</v>
      </c>
      <c r="K26" s="51">
        <f t="shared" si="9"/>
        <v>0.26483876124736461</v>
      </c>
      <c r="L26" s="51">
        <f t="shared" si="10"/>
        <v>0.11739306792879636</v>
      </c>
      <c r="M26" s="51">
        <f t="shared" si="11"/>
        <v>0.42261504454366694</v>
      </c>
      <c r="N26" s="35">
        <f t="shared" si="2"/>
        <v>377.73803134348941</v>
      </c>
      <c r="O26" s="36">
        <f t="shared" si="3"/>
        <v>18.622484945234028</v>
      </c>
      <c r="P26" s="32">
        <f t="shared" si="4"/>
        <v>391.5191234886002</v>
      </c>
      <c r="Q26" s="37">
        <f t="shared" si="5"/>
        <v>173545.71076622349</v>
      </c>
      <c r="R26" s="32">
        <f t="shared" si="12"/>
        <v>173.54571076622349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49">
        <f t="shared" si="7"/>
        <v>4.9315068493150684E-2</v>
      </c>
      <c r="I27" s="39">
        <f t="shared" si="8"/>
        <v>2.5532341102126705E-4</v>
      </c>
      <c r="J27" s="41">
        <f t="shared" si="1"/>
        <v>1.2587444163348465E-2</v>
      </c>
      <c r="K27" s="51">
        <f t="shared" si="9"/>
        <v>0.26463842609023813</v>
      </c>
      <c r="L27" s="51">
        <f t="shared" si="10"/>
        <v>0.1173042668839708</v>
      </c>
      <c r="M27" s="51">
        <f t="shared" si="11"/>
        <v>0.4222953607822949</v>
      </c>
      <c r="N27" s="35">
        <f t="shared" si="2"/>
        <v>399.80632186712234</v>
      </c>
      <c r="O27" s="36">
        <f t="shared" si="3"/>
        <v>19.710451668049128</v>
      </c>
      <c r="P27" s="32">
        <f t="shared" si="4"/>
        <v>414.39253586906483</v>
      </c>
      <c r="Q27" s="37">
        <f t="shared" si="5"/>
        <v>183684.63469373441</v>
      </c>
      <c r="R27" s="32">
        <f t="shared" si="12"/>
        <v>183.68463469373441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49">
        <f t="shared" si="7"/>
        <v>5.2054794520547946E-2</v>
      </c>
      <c r="I28" s="39">
        <f t="shared" si="8"/>
        <v>2.551304101534803E-4</v>
      </c>
      <c r="J28" s="41">
        <f t="shared" si="1"/>
        <v>1.2577929220566579E-2</v>
      </c>
      <c r="K28" s="51">
        <f t="shared" si="9"/>
        <v>0.26443838393319175</v>
      </c>
      <c r="L28" s="51">
        <f t="shared" si="10"/>
        <v>0.11721559571506726</v>
      </c>
      <c r="M28" s="51">
        <f t="shared" si="11"/>
        <v>0.42197614457424215</v>
      </c>
      <c r="N28" s="35">
        <f t="shared" si="2"/>
        <v>421.85792490828317</v>
      </c>
      <c r="O28" s="36">
        <f t="shared" si="3"/>
        <v>20.797595697978359</v>
      </c>
      <c r="P28" s="32">
        <f t="shared" si="4"/>
        <v>437.24865195429703</v>
      </c>
      <c r="Q28" s="37">
        <f t="shared" si="5"/>
        <v>193815.89182371323</v>
      </c>
      <c r="R28" s="32">
        <f t="shared" si="12"/>
        <v>193.81589182371323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49">
        <f t="shared" si="7"/>
        <v>5.4794520547945202E-2</v>
      </c>
      <c r="I29" s="39">
        <f t="shared" si="8"/>
        <v>2.5493769134175652E-4</v>
      </c>
      <c r="J29" s="41">
        <f t="shared" si="1"/>
        <v>1.2568428183148597E-2</v>
      </c>
      <c r="K29" s="51">
        <f t="shared" si="9"/>
        <v>0.26423863412251608</v>
      </c>
      <c r="L29" s="51">
        <f t="shared" si="10"/>
        <v>0.11712705413232095</v>
      </c>
      <c r="M29" s="51">
        <f t="shared" si="11"/>
        <v>0.42165739487635545</v>
      </c>
      <c r="N29" s="35">
        <f t="shared" si="2"/>
        <v>443.89286486433821</v>
      </c>
      <c r="O29" s="36">
        <f t="shared" si="3"/>
        <v>21.883918237811873</v>
      </c>
      <c r="P29" s="32">
        <f t="shared" si="4"/>
        <v>460.08749703175681</v>
      </c>
      <c r="Q29" s="37">
        <f t="shared" si="5"/>
        <v>203939.49336514043</v>
      </c>
      <c r="R29" s="32">
        <f t="shared" si="12"/>
        <v>203.93949336514044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49">
        <f t="shared" si="7"/>
        <v>5.7534246575342465E-2</v>
      </c>
      <c r="I30" s="39">
        <f t="shared" si="8"/>
        <v>2.5474525395731705E-4</v>
      </c>
      <c r="J30" s="41">
        <f t="shared" si="1"/>
        <v>1.2558941020095729E-2</v>
      </c>
      <c r="K30" s="51">
        <f t="shared" si="9"/>
        <v>0.26403917600649257</v>
      </c>
      <c r="L30" s="51">
        <f t="shared" si="10"/>
        <v>0.11703864184684955</v>
      </c>
      <c r="M30" s="51">
        <f t="shared" si="11"/>
        <v>0.42133911064865837</v>
      </c>
      <c r="N30" s="35">
        <f t="shared" si="2"/>
        <v>465.91116607779406</v>
      </c>
      <c r="O30" s="36">
        <f t="shared" si="3"/>
        <v>22.969420487635244</v>
      </c>
      <c r="P30" s="32">
        <f t="shared" si="4"/>
        <v>482.90909633204336</v>
      </c>
      <c r="Q30" s="37">
        <f t="shared" si="5"/>
        <v>214055.45050179228</v>
      </c>
      <c r="R30" s="32">
        <f t="shared" si="12"/>
        <v>214.05545050179228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49">
        <f t="shared" si="7"/>
        <v>6.0273972602739728E-2</v>
      </c>
      <c r="I31" s="39">
        <f t="shared" si="8"/>
        <v>2.54553097373304E-4</v>
      </c>
      <c r="J31" s="41">
        <f t="shared" si="1"/>
        <v>1.2549467700503886E-2</v>
      </c>
      <c r="K31" s="51">
        <f t="shared" si="9"/>
        <v>0.26384000893539372</v>
      </c>
      <c r="L31" s="51">
        <f t="shared" si="10"/>
        <v>0.11695035857065324</v>
      </c>
      <c r="M31" s="51">
        <f t="shared" si="11"/>
        <v>0.42102129085435169</v>
      </c>
      <c r="N31" s="35">
        <f t="shared" si="2"/>
        <v>487.91285283491482</v>
      </c>
      <c r="O31" s="36">
        <f t="shared" si="3"/>
        <v>24.054103644761302</v>
      </c>
      <c r="P31" s="32">
        <f t="shared" si="4"/>
        <v>505.71347502746158</v>
      </c>
      <c r="Q31" s="37">
        <f t="shared" si="5"/>
        <v>224163.77439160532</v>
      </c>
      <c r="R31" s="32">
        <f t="shared" si="12"/>
        <v>224.1637743916053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49">
        <f t="shared" si="7"/>
        <v>6.3013698630136991E-2</v>
      </c>
      <c r="I32" s="39">
        <f t="shared" si="8"/>
        <v>2.5436122096476031E-4</v>
      </c>
      <c r="J32" s="41">
        <f t="shared" si="1"/>
        <v>1.2540008193562683E-2</v>
      </c>
      <c r="K32" s="51">
        <f t="shared" si="9"/>
        <v>0.26364113226146185</v>
      </c>
      <c r="L32" s="51">
        <f t="shared" si="10"/>
        <v>0.11686220401660542</v>
      </c>
      <c r="M32" s="51">
        <f t="shared" si="11"/>
        <v>0.42070393445977955</v>
      </c>
      <c r="N32" s="35">
        <f t="shared" si="2"/>
        <v>509.89794937325178</v>
      </c>
      <c r="O32" s="36">
        <f t="shared" si="3"/>
        <v>25.13796890410131</v>
      </c>
      <c r="P32" s="32">
        <f t="shared" si="4"/>
        <v>528.50065823982595</v>
      </c>
      <c r="Q32" s="37">
        <f t="shared" si="5"/>
        <v>234264.47617013563</v>
      </c>
      <c r="R32" s="32">
        <f t="shared" si="12"/>
        <v>234.26447617013562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49">
        <f t="shared" si="7"/>
        <v>6.575342465753424E-2</v>
      </c>
      <c r="I33" s="39">
        <f t="shared" si="8"/>
        <v>2.5416962410863809E-4</v>
      </c>
      <c r="J33" s="41">
        <f t="shared" si="1"/>
        <v>1.2530562468555858E-2</v>
      </c>
      <c r="K33" s="51">
        <f t="shared" si="9"/>
        <v>0.26344254533891837</v>
      </c>
      <c r="L33" s="51">
        <f t="shared" si="10"/>
        <v>0.11677417789845672</v>
      </c>
      <c r="M33" s="51">
        <f t="shared" si="11"/>
        <v>0.42038704043444419</v>
      </c>
      <c r="N33" s="35">
        <f t="shared" si="2"/>
        <v>531.86647986919627</v>
      </c>
      <c r="O33" s="36">
        <f t="shared" si="3"/>
        <v>26.221017457551373</v>
      </c>
      <c r="P33" s="32">
        <f t="shared" si="4"/>
        <v>551.27067102756007</v>
      </c>
      <c r="Q33" s="37">
        <f t="shared" si="5"/>
        <v>244357.56694484045</v>
      </c>
      <c r="R33" s="32">
        <f t="shared" si="12"/>
        <v>244.35756694484044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49">
        <f t="shared" si="7"/>
        <v>6.8493150684931503E-2</v>
      </c>
      <c r="I34" s="39">
        <f t="shared" si="8"/>
        <v>2.5397830618377812E-4</v>
      </c>
      <c r="J34" s="41">
        <f t="shared" si="1"/>
        <v>1.2521130494860261E-2</v>
      </c>
      <c r="K34" s="51">
        <f t="shared" si="9"/>
        <v>0.26324424752394215</v>
      </c>
      <c r="L34" s="51">
        <f t="shared" si="10"/>
        <v>0.11668627993082543</v>
      </c>
      <c r="M34" s="51">
        <f t="shared" si="11"/>
        <v>0.42007060775097155</v>
      </c>
      <c r="N34" s="35">
        <f t="shared" si="2"/>
        <v>553.81846845088762</v>
      </c>
      <c r="O34" s="36">
        <f t="shared" si="3"/>
        <v>27.30325049462876</v>
      </c>
      <c r="P34" s="32">
        <f t="shared" si="4"/>
        <v>574.02353839907505</v>
      </c>
      <c r="Q34" s="37">
        <f t="shared" si="5"/>
        <v>254443.05780100846</v>
      </c>
      <c r="R34" s="32">
        <f t="shared" si="12"/>
        <v>254.44305780100845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49">
        <f t="shared" si="7"/>
        <v>7.1232876712328766E-2</v>
      </c>
      <c r="I35" s="39">
        <f t="shared" si="8"/>
        <v>2.537872665709031E-4</v>
      </c>
      <c r="J35" s="41">
        <f t="shared" si="1"/>
        <v>1.2511712241945522E-2</v>
      </c>
      <c r="K35" s="51">
        <f t="shared" si="9"/>
        <v>0.26304623817466266</v>
      </c>
      <c r="L35" s="51">
        <f t="shared" si="10"/>
        <v>0.11659850982919444</v>
      </c>
      <c r="M35" s="51">
        <f t="shared" si="11"/>
        <v>0.41975463538509999</v>
      </c>
      <c r="N35" s="35">
        <f t="shared" si="2"/>
        <v>575.75393919329622</v>
      </c>
      <c r="O35" s="36">
        <f t="shared" si="3"/>
        <v>28.384669202229503</v>
      </c>
      <c r="P35" s="32">
        <f t="shared" si="4"/>
        <v>596.75928530767305</v>
      </c>
      <c r="Q35" s="37">
        <f t="shared" si="5"/>
        <v>264520.95979950047</v>
      </c>
      <c r="R35" s="32">
        <f t="shared" si="12"/>
        <v>264.52095979950047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49">
        <f t="shared" si="7"/>
        <v>7.3972602739726029E-2</v>
      </c>
      <c r="I36" s="39">
        <f t="shared" si="8"/>
        <v>2.5359650465262489E-4</v>
      </c>
      <c r="J36" s="41">
        <f t="shared" si="1"/>
        <v>1.2502307679374406E-2</v>
      </c>
      <c r="K36" s="51">
        <f t="shared" si="9"/>
        <v>0.26284851665116754</v>
      </c>
      <c r="L36" s="51">
        <f t="shared" si="10"/>
        <v>0.1165108673099147</v>
      </c>
      <c r="M36" s="51">
        <f t="shared" si="11"/>
        <v>0.41943912231569291</v>
      </c>
      <c r="N36" s="35">
        <f t="shared" si="2"/>
        <v>597.67291611338271</v>
      </c>
      <c r="O36" s="36">
        <f t="shared" si="3"/>
        <v>29.465274764389768</v>
      </c>
      <c r="P36" s="32">
        <f t="shared" si="4"/>
        <v>619.47793664653057</v>
      </c>
      <c r="Q36" s="37">
        <f t="shared" si="5"/>
        <v>274591.28397452598</v>
      </c>
      <c r="R36" s="32">
        <f t="shared" si="12"/>
        <v>274.59128397452599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49">
        <f t="shared" si="7"/>
        <v>7.6712328767123292E-2</v>
      </c>
      <c r="I37" s="39">
        <f t="shared" si="8"/>
        <v>2.5340601981341921E-4</v>
      </c>
      <c r="J37" s="41">
        <f t="shared" ref="J37:J68" si="16">$A$13*I37</f>
        <v>1.2492916776801566E-2</v>
      </c>
      <c r="K37" s="51">
        <f t="shared" si="9"/>
        <v>0.26265108231547613</v>
      </c>
      <c r="L37" s="51">
        <f t="shared" si="10"/>
        <v>0.11642335209019332</v>
      </c>
      <c r="M37" s="51">
        <f t="shared" si="11"/>
        <v>0.41912406752469594</v>
      </c>
      <c r="N37" s="35">
        <f t="shared" ref="N37:N68" si="17">0.066/0.8*(C37^0.8-$C$9^0.8-(C37+$A$8)^0.8+($C$9+$A$8)^0.8)</f>
        <v>619.57542317693594</v>
      </c>
      <c r="O37" s="36">
        <f t="shared" ref="O37:O68" si="18">N37*$A$13/1000</f>
        <v>30.545068362622938</v>
      </c>
      <c r="P37" s="32">
        <f t="shared" ref="P37:P68" si="19">O37*$A$19/1000</f>
        <v>642.17951725578473</v>
      </c>
      <c r="Q37" s="37">
        <f t="shared" ref="Q37:Q68" si="20">P37/$A$23*1000000</f>
        <v>284654.04133678402</v>
      </c>
      <c r="R37" s="32">
        <f t="shared" si="12"/>
        <v>284.65404133678402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49">
        <f t="shared" si="7"/>
        <v>7.9452054794520555E-2</v>
      </c>
      <c r="I38" s="39">
        <f t="shared" ref="I38:I69" si="21">0.066*($C38^-0.2-($A$8+$C38)^-0.2)</f>
        <v>2.5321581143962669E-4</v>
      </c>
      <c r="J38" s="41">
        <f t="shared" si="16"/>
        <v>1.2483539503973596E-2</v>
      </c>
      <c r="K38" s="51">
        <f t="shared" si="9"/>
        <v>0.26245393453154087</v>
      </c>
      <c r="L38" s="51">
        <f t="shared" si="10"/>
        <v>0.11633596388809436</v>
      </c>
      <c r="M38" s="51">
        <f t="shared" si="11"/>
        <v>0.41880946999713969</v>
      </c>
      <c r="N38" s="35">
        <f t="shared" si="17"/>
        <v>641.46148429957225</v>
      </c>
      <c r="O38" s="36">
        <f t="shared" si="18"/>
        <v>31.624051175968912</v>
      </c>
      <c r="P38" s="32">
        <f t="shared" si="19"/>
        <v>664.8640519235704</v>
      </c>
      <c r="Q38" s="37">
        <f t="shared" si="20"/>
        <v>294709.24287392304</v>
      </c>
      <c r="R38" s="32">
        <f t="shared" si="12"/>
        <v>294.70924287392302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49">
        <f t="shared" si="7"/>
        <v>8.2191780821917804E-2</v>
      </c>
      <c r="I39" s="39">
        <f t="shared" si="21"/>
        <v>2.5302587891944919E-4</v>
      </c>
      <c r="J39" s="41">
        <f t="shared" si="16"/>
        <v>1.2474175830728844E-2</v>
      </c>
      <c r="K39" s="51">
        <f t="shared" si="9"/>
        <v>0.26225707266524317</v>
      </c>
      <c r="L39" s="51">
        <f t="shared" si="10"/>
        <v>0.11624870242253688</v>
      </c>
      <c r="M39" s="51">
        <f t="shared" si="11"/>
        <v>0.41849532872113276</v>
      </c>
      <c r="N39" s="35">
        <f t="shared" si="17"/>
        <v>663.33112333836038</v>
      </c>
      <c r="O39" s="36">
        <f t="shared" si="18"/>
        <v>32.702224380581164</v>
      </c>
      <c r="P39" s="32">
        <f t="shared" si="19"/>
        <v>687.53156537733844</v>
      </c>
      <c r="Q39" s="37">
        <f t="shared" si="20"/>
        <v>304756.89954669256</v>
      </c>
      <c r="R39" s="32">
        <f t="shared" si="12"/>
        <v>304.75689954669258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49">
        <f t="shared" si="7"/>
        <v>8.4931506849315067E-2</v>
      </c>
      <c r="I40" s="39">
        <f t="shared" si="21"/>
        <v>2.5283622164293181E-4</v>
      </c>
      <c r="J40" s="41">
        <f t="shared" si="16"/>
        <v>1.2464825726996538E-2</v>
      </c>
      <c r="K40" s="51">
        <f t="shared" si="9"/>
        <v>0.26206049608437526</v>
      </c>
      <c r="L40" s="51">
        <f t="shared" si="10"/>
        <v>0.1161615674132869</v>
      </c>
      <c r="M40" s="51">
        <f t="shared" si="11"/>
        <v>0.41818164268783287</v>
      </c>
      <c r="N40" s="35">
        <f t="shared" si="17"/>
        <v>685.18436410280879</v>
      </c>
      <c r="O40" s="36">
        <f t="shared" si="18"/>
        <v>33.779589150268471</v>
      </c>
      <c r="P40" s="32">
        <f t="shared" si="19"/>
        <v>710.1820822952443</v>
      </c>
      <c r="Q40" s="37">
        <f t="shared" si="20"/>
        <v>314797.02229399123</v>
      </c>
      <c r="R40" s="32">
        <f t="shared" si="12"/>
        <v>314.79702229399123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49">
        <f t="shared" si="7"/>
        <v>8.7671232876712329E-2</v>
      </c>
      <c r="I41" s="39">
        <f t="shared" si="21"/>
        <v>2.5264683900196711E-4</v>
      </c>
      <c r="J41" s="41">
        <f t="shared" si="16"/>
        <v>1.2455489162796977E-2</v>
      </c>
      <c r="K41" s="51">
        <f t="shared" si="9"/>
        <v>0.26186420415864364</v>
      </c>
      <c r="L41" s="51">
        <f t="shared" si="10"/>
        <v>0.11607455858095907</v>
      </c>
      <c r="M41" s="51">
        <f t="shared" si="11"/>
        <v>0.4178684108914526</v>
      </c>
      <c r="N41" s="35">
        <f t="shared" si="17"/>
        <v>707.0212303475663</v>
      </c>
      <c r="O41" s="36">
        <f t="shared" si="18"/>
        <v>34.856146656135017</v>
      </c>
      <c r="P41" s="32">
        <f t="shared" si="19"/>
        <v>732.81562729858263</v>
      </c>
      <c r="Q41" s="37">
        <f t="shared" si="20"/>
        <v>324829.62202951359</v>
      </c>
      <c r="R41" s="32">
        <f t="shared" si="12"/>
        <v>324.82962202951359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49">
        <f t="shared" si="7"/>
        <v>9.0410958904109592E-2</v>
      </c>
      <c r="I42" s="39">
        <f t="shared" si="21"/>
        <v>2.5245773039028237E-4</v>
      </c>
      <c r="J42" s="41">
        <f t="shared" si="16"/>
        <v>1.244616610824092E-2</v>
      </c>
      <c r="K42" s="51">
        <f t="shared" si="9"/>
        <v>0.26166819625965709</v>
      </c>
      <c r="L42" s="51">
        <f t="shared" si="10"/>
        <v>0.11598767564701112</v>
      </c>
      <c r="M42" s="51">
        <f t="shared" si="11"/>
        <v>0.41755563232924009</v>
      </c>
      <c r="N42" s="35">
        <f t="shared" si="17"/>
        <v>728.84174577426631</v>
      </c>
      <c r="O42" s="36">
        <f t="shared" si="18"/>
        <v>35.931898066671323</v>
      </c>
      <c r="P42" s="32">
        <f t="shared" si="19"/>
        <v>755.43222495369787</v>
      </c>
      <c r="Q42" s="37">
        <f t="shared" si="20"/>
        <v>334854.70964259654</v>
      </c>
      <c r="R42" s="32">
        <f t="shared" si="12"/>
        <v>334.85470964259656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49">
        <f t="shared" si="7"/>
        <v>9.3150684931506855E-2</v>
      </c>
      <c r="I43" s="39">
        <f t="shared" si="21"/>
        <v>2.5226889520343167E-4</v>
      </c>
      <c r="J43" s="41">
        <f t="shared" si="16"/>
        <v>1.2436856533529181E-2</v>
      </c>
      <c r="K43" s="51">
        <f t="shared" si="9"/>
        <v>0.26147247176091748</v>
      </c>
      <c r="L43" s="51">
        <f t="shared" si="10"/>
        <v>0.11590091833374003</v>
      </c>
      <c r="M43" s="51">
        <f t="shared" si="11"/>
        <v>0.41724330600146409</v>
      </c>
      <c r="N43" s="35">
        <f t="shared" si="17"/>
        <v>750.64593403352433</v>
      </c>
      <c r="O43" s="36">
        <f t="shared" si="18"/>
        <v>37.006844547852751</v>
      </c>
      <c r="P43" s="32">
        <f t="shared" si="19"/>
        <v>778.03189977405623</v>
      </c>
      <c r="Q43" s="37">
        <f t="shared" si="20"/>
        <v>344872.29599913838</v>
      </c>
      <c r="R43" s="32">
        <f t="shared" si="12"/>
        <v>344.87229599913837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49">
        <f t="shared" si="7"/>
        <v>9.5890410958904104E-2</v>
      </c>
      <c r="I44" s="39">
        <f t="shared" si="21"/>
        <v>2.5208033283879088E-4</v>
      </c>
      <c r="J44" s="41">
        <f t="shared" si="16"/>
        <v>1.242756040895239E-2</v>
      </c>
      <c r="K44" s="51">
        <f t="shared" si="9"/>
        <v>0.26127703003781505</v>
      </c>
      <c r="L44" s="51">
        <f t="shared" si="10"/>
        <v>0.11581428636427972</v>
      </c>
      <c r="M44" s="51">
        <f t="shared" si="11"/>
        <v>0.416931430911407</v>
      </c>
      <c r="N44" s="35">
        <f t="shared" si="17"/>
        <v>772.43381872340115</v>
      </c>
      <c r="O44" s="36">
        <f t="shared" si="18"/>
        <v>38.080987263063676</v>
      </c>
      <c r="P44" s="32">
        <f t="shared" si="19"/>
        <v>800.61467621865074</v>
      </c>
      <c r="Q44" s="37">
        <f t="shared" si="20"/>
        <v>354882.39194089128</v>
      </c>
      <c r="R44" s="32">
        <f t="shared" si="12"/>
        <v>354.8823919408913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49">
        <f t="shared" si="7"/>
        <v>9.8630136986301367E-2</v>
      </c>
      <c r="I45" s="39">
        <f t="shared" si="21"/>
        <v>2.5189204269555242E-4</v>
      </c>
      <c r="J45" s="41">
        <f t="shared" si="16"/>
        <v>1.2418277704890734E-2</v>
      </c>
      <c r="K45" s="51">
        <f t="shared" si="9"/>
        <v>0.26108187046762282</v>
      </c>
      <c r="L45" s="51">
        <f t="shared" si="10"/>
        <v>0.11572777946259877</v>
      </c>
      <c r="M45" s="51">
        <f t="shared" si="11"/>
        <v>0.41662000606535554</v>
      </c>
      <c r="N45" s="35">
        <f t="shared" si="17"/>
        <v>794.20542338863481</v>
      </c>
      <c r="O45" s="36">
        <f t="shared" si="18"/>
        <v>39.154327373059694</v>
      </c>
      <c r="P45" s="32">
        <f t="shared" si="19"/>
        <v>823.18057869120696</v>
      </c>
      <c r="Q45" s="37">
        <f t="shared" si="20"/>
        <v>364885.00828510942</v>
      </c>
      <c r="R45" s="32">
        <f t="shared" si="12"/>
        <v>364.88500828510939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49">
        <f t="shared" si="7"/>
        <v>0.10136986301369863</v>
      </c>
      <c r="I46" s="39">
        <f t="shared" si="21"/>
        <v>2.5170402417471448E-4</v>
      </c>
      <c r="J46" s="41">
        <f t="shared" si="16"/>
        <v>1.2409008391813423E-2</v>
      </c>
      <c r="K46" s="51">
        <f t="shared" si="9"/>
        <v>0.26088699242948543</v>
      </c>
      <c r="L46" s="51">
        <f t="shared" si="10"/>
        <v>0.11564139735349532</v>
      </c>
      <c r="M46" s="51">
        <f t="shared" si="11"/>
        <v>0.41630903047258316</v>
      </c>
      <c r="N46" s="35">
        <f t="shared" si="17"/>
        <v>815.96077152402142</v>
      </c>
      <c r="O46" s="36">
        <f t="shared" si="18"/>
        <v>40.226866036134254</v>
      </c>
      <c r="P46" s="32">
        <f t="shared" si="19"/>
        <v>845.72963154368665</v>
      </c>
      <c r="Q46" s="37">
        <f t="shared" si="20"/>
        <v>374880.15582610224</v>
      </c>
      <c r="R46" s="32">
        <f t="shared" si="12"/>
        <v>374.88015582610223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49">
        <f t="shared" si="7"/>
        <v>0.10410958904109589</v>
      </c>
      <c r="I47" s="39">
        <f t="shared" si="21"/>
        <v>2.5151627667907393E-4</v>
      </c>
      <c r="J47" s="41">
        <f t="shared" si="16"/>
        <v>1.2399752440278345E-2</v>
      </c>
      <c r="K47" s="51">
        <f t="shared" si="9"/>
        <v>0.26069239530441196</v>
      </c>
      <c r="L47" s="51">
        <f t="shared" si="10"/>
        <v>0.11555513976259396</v>
      </c>
      <c r="M47" s="51">
        <f t="shared" si="11"/>
        <v>0.41599850314533826</v>
      </c>
      <c r="N47" s="35">
        <f t="shared" si="17"/>
        <v>837.69988657172541</v>
      </c>
      <c r="O47" s="36">
        <f t="shared" si="18"/>
        <v>41.298604407986062</v>
      </c>
      <c r="P47" s="32">
        <f t="shared" si="19"/>
        <v>868.26185907349895</v>
      </c>
      <c r="Q47" s="37">
        <f t="shared" si="20"/>
        <v>384867.84533399774</v>
      </c>
      <c r="R47" s="32">
        <f t="shared" si="12"/>
        <v>384.86784533399776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49">
        <f t="shared" si="7"/>
        <v>0.10684931506849316</v>
      </c>
      <c r="I48" s="39">
        <f t="shared" si="21"/>
        <v>2.5132879961322523E-4</v>
      </c>
      <c r="J48" s="41">
        <f t="shared" si="16"/>
        <v>1.2390509820932004E-2</v>
      </c>
      <c r="K48" s="51">
        <f t="shared" si="9"/>
        <v>0.26049807847527445</v>
      </c>
      <c r="L48" s="51">
        <f t="shared" si="10"/>
        <v>0.11546900641634507</v>
      </c>
      <c r="M48" s="51">
        <f t="shared" si="11"/>
        <v>0.41568842309884224</v>
      </c>
      <c r="N48" s="35">
        <f t="shared" si="17"/>
        <v>859.42279192181775</v>
      </c>
      <c r="O48" s="36">
        <f t="shared" si="18"/>
        <v>42.369543641745615</v>
      </c>
      <c r="P48" s="32">
        <f t="shared" si="19"/>
        <v>890.77728552405983</v>
      </c>
      <c r="Q48" s="37">
        <f t="shared" si="20"/>
        <v>394848.08755499107</v>
      </c>
      <c r="R48" s="32">
        <f t="shared" si="12"/>
        <v>394.84808755499108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49">
        <f t="shared" si="7"/>
        <v>0.1095890410958904</v>
      </c>
      <c r="I49" s="39">
        <f t="shared" si="21"/>
        <v>2.5114159238354372E-4</v>
      </c>
      <c r="J49" s="41">
        <f t="shared" si="16"/>
        <v>1.2381280504508705E-2</v>
      </c>
      <c r="K49" s="51">
        <f t="shared" si="9"/>
        <v>0.26030404132679102</v>
      </c>
      <c r="L49" s="51">
        <f t="shared" si="10"/>
        <v>0.11538299704201729</v>
      </c>
      <c r="M49" s="51">
        <f t="shared" si="11"/>
        <v>0.41537878935126227</v>
      </c>
      <c r="N49" s="35">
        <f t="shared" si="17"/>
        <v>881.12951091581033</v>
      </c>
      <c r="O49" s="36">
        <f t="shared" si="18"/>
        <v>43.439684888149444</v>
      </c>
      <c r="P49" s="32">
        <f t="shared" si="19"/>
        <v>913.27593508845393</v>
      </c>
      <c r="Q49" s="37">
        <f t="shared" si="20"/>
        <v>404820.89321296714</v>
      </c>
      <c r="R49" s="32">
        <f t="shared" si="12"/>
        <v>404.82089321296712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49">
        <f t="shared" si="7"/>
        <v>0.11232876712328767</v>
      </c>
      <c r="I50" s="39">
        <f t="shared" si="21"/>
        <v>2.5095465439818978E-4</v>
      </c>
      <c r="J50" s="41">
        <f t="shared" si="16"/>
        <v>1.2372064461830756E-2</v>
      </c>
      <c r="K50" s="51">
        <f t="shared" si="9"/>
        <v>0.26011028324552982</v>
      </c>
      <c r="L50" s="51">
        <f t="shared" si="10"/>
        <v>0.11529711136769938</v>
      </c>
      <c r="M50" s="51">
        <f t="shared" si="11"/>
        <v>0.41506960092371775</v>
      </c>
      <c r="N50" s="35">
        <f t="shared" si="17"/>
        <v>902.82006684035537</v>
      </c>
      <c r="O50" s="36">
        <f t="shared" si="18"/>
        <v>44.509029295229517</v>
      </c>
      <c r="P50" s="32">
        <f t="shared" si="19"/>
        <v>935.75783190290542</v>
      </c>
      <c r="Q50" s="37">
        <f t="shared" si="20"/>
        <v>414786.27300660702</v>
      </c>
      <c r="R50" s="32">
        <f t="shared" si="12"/>
        <v>414.78627300660702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49">
        <f t="shared" si="7"/>
        <v>0.11506849315068493</v>
      </c>
      <c r="I51" s="39">
        <f t="shared" si="21"/>
        <v>2.5076798506709456E-4</v>
      </c>
      <c r="J51" s="41">
        <f t="shared" si="16"/>
        <v>1.2362861663807762E-2</v>
      </c>
      <c r="K51" s="51">
        <f t="shared" si="9"/>
        <v>0.25991680361989439</v>
      </c>
      <c r="L51" s="51">
        <f t="shared" si="10"/>
        <v>0.11521134912229361</v>
      </c>
      <c r="M51" s="51">
        <f t="shared" si="11"/>
        <v>0.41476085684025699</v>
      </c>
      <c r="N51" s="35">
        <f t="shared" si="17"/>
        <v>924.49448293285445</v>
      </c>
      <c r="O51" s="36">
        <f t="shared" si="18"/>
        <v>45.577578008589718</v>
      </c>
      <c r="P51" s="32">
        <f t="shared" si="19"/>
        <v>958.22300005259024</v>
      </c>
      <c r="Q51" s="37">
        <f t="shared" si="20"/>
        <v>424744.23761196376</v>
      </c>
      <c r="R51" s="32">
        <f t="shared" si="12"/>
        <v>424.74423761196374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49">
        <f t="shared" si="7"/>
        <v>0.11780821917808219</v>
      </c>
      <c r="I52" s="39">
        <f t="shared" si="21"/>
        <v>2.5058158380195387E-4</v>
      </c>
      <c r="J52" s="41">
        <f t="shared" si="16"/>
        <v>1.2353672081436326E-2</v>
      </c>
      <c r="K52" s="51">
        <f t="shared" si="9"/>
        <v>0.25972360184011734</v>
      </c>
      <c r="L52" s="51">
        <f t="shared" si="10"/>
        <v>0.115125710035513</v>
      </c>
      <c r="M52" s="51">
        <f t="shared" si="11"/>
        <v>0.41445255612784682</v>
      </c>
      <c r="N52" s="35">
        <f t="shared" si="17"/>
        <v>946.15278238015253</v>
      </c>
      <c r="O52" s="36">
        <f t="shared" si="18"/>
        <v>46.645332171341515</v>
      </c>
      <c r="P52" s="32">
        <f t="shared" si="19"/>
        <v>980.671463570284</v>
      </c>
      <c r="Q52" s="37">
        <f t="shared" si="20"/>
        <v>434694.79768186348</v>
      </c>
      <c r="R52" s="32">
        <f t="shared" si="12"/>
        <v>434.69479768186346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49">
        <f t="shared" si="7"/>
        <v>0.12054794520547946</v>
      </c>
      <c r="I53" s="39">
        <f t="shared" si="21"/>
        <v>2.5039545001622626E-4</v>
      </c>
      <c r="J53" s="41">
        <f t="shared" si="16"/>
        <v>1.2344495685799954E-2</v>
      </c>
      <c r="K53" s="51">
        <f t="shared" si="9"/>
        <v>0.25953067729825824</v>
      </c>
      <c r="L53" s="51">
        <f t="shared" si="10"/>
        <v>0.11504019383788042</v>
      </c>
      <c r="M53" s="51">
        <f t="shared" si="11"/>
        <v>0.41414469781636953</v>
      </c>
      <c r="N53" s="35">
        <f t="shared" si="17"/>
        <v>967.79498831669343</v>
      </c>
      <c r="O53" s="36">
        <f t="shared" si="18"/>
        <v>47.712292924012985</v>
      </c>
      <c r="P53" s="32">
        <f t="shared" si="19"/>
        <v>1003.103246434449</v>
      </c>
      <c r="Q53" s="37">
        <f t="shared" si="20"/>
        <v>444637.96384505724</v>
      </c>
      <c r="R53" s="32">
        <f t="shared" si="12"/>
        <v>444.63796384505724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49">
        <f t="shared" si="7"/>
        <v>0.12328767123287671</v>
      </c>
      <c r="I54" s="39">
        <f t="shared" si="21"/>
        <v>2.5020958312511622E-4</v>
      </c>
      <c r="J54" s="41">
        <f t="shared" si="16"/>
        <v>1.2335332448068229E-2</v>
      </c>
      <c r="K54" s="51">
        <f t="shared" si="9"/>
        <v>0.25933802938818645</v>
      </c>
      <c r="L54" s="51">
        <f t="shared" si="10"/>
        <v>0.11495480026072094</v>
      </c>
      <c r="M54" s="51">
        <f t="shared" si="11"/>
        <v>0.4138372809385954</v>
      </c>
      <c r="N54" s="35">
        <f t="shared" si="17"/>
        <v>989.42112383066683</v>
      </c>
      <c r="O54" s="36">
        <f t="shared" si="18"/>
        <v>48.778461404851868</v>
      </c>
      <c r="P54" s="32">
        <f t="shared" si="19"/>
        <v>1025.5183725756056</v>
      </c>
      <c r="Q54" s="37">
        <f t="shared" si="20"/>
        <v>454573.74670904496</v>
      </c>
      <c r="R54" s="32">
        <f t="shared" si="12"/>
        <v>454.57374670904494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49">
        <f t="shared" si="7"/>
        <v>0.12602739726027398</v>
      </c>
      <c r="I55" s="39">
        <f t="shared" si="21"/>
        <v>2.5002398254558617E-4</v>
      </c>
      <c r="J55" s="41">
        <f t="shared" si="16"/>
        <v>1.2326182339497397E-2</v>
      </c>
      <c r="K55" s="51">
        <f t="shared" si="9"/>
        <v>0.25914565750559326</v>
      </c>
      <c r="L55" s="51">
        <f t="shared" si="10"/>
        <v>0.11486952903616722</v>
      </c>
      <c r="M55" s="51">
        <f t="shared" si="11"/>
        <v>0.41353030453020201</v>
      </c>
      <c r="N55" s="35">
        <f t="shared" si="17"/>
        <v>1011.0312119509466</v>
      </c>
      <c r="O55" s="36">
        <f t="shared" si="18"/>
        <v>49.843838749181671</v>
      </c>
      <c r="P55" s="32">
        <f t="shared" si="19"/>
        <v>1047.9168658627955</v>
      </c>
      <c r="Q55" s="37">
        <f t="shared" si="20"/>
        <v>464502.15685407602</v>
      </c>
      <c r="R55" s="32">
        <f t="shared" si="12"/>
        <v>464.50215685407602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49">
        <f t="shared" si="7"/>
        <v>0.12876712328767123</v>
      </c>
      <c r="I56" s="39">
        <f t="shared" si="21"/>
        <v>2.4983864769632496E-4</v>
      </c>
      <c r="J56" s="41">
        <f t="shared" si="16"/>
        <v>1.2317045331428821E-2</v>
      </c>
      <c r="K56" s="51">
        <f t="shared" si="9"/>
        <v>0.25895356104795952</v>
      </c>
      <c r="L56" s="51">
        <f t="shared" si="10"/>
        <v>0.11478437989714517</v>
      </c>
      <c r="M56" s="51">
        <f t="shared" si="11"/>
        <v>0.41322376762972263</v>
      </c>
      <c r="N56" s="35">
        <f t="shared" si="17"/>
        <v>1032.6252756667602</v>
      </c>
      <c r="O56" s="36">
        <f t="shared" si="18"/>
        <v>50.908426090371279</v>
      </c>
      <c r="P56" s="32">
        <f t="shared" si="19"/>
        <v>1070.2987501239659</v>
      </c>
      <c r="Q56" s="37">
        <f t="shared" si="20"/>
        <v>474423.20484218345</v>
      </c>
      <c r="R56" s="32">
        <f t="shared" si="12"/>
        <v>474.42320484218345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49">
        <f t="shared" si="7"/>
        <v>0.13150684931506848</v>
      </c>
      <c r="I57" s="39">
        <f t="shared" si="21"/>
        <v>2.496535779977604E-4</v>
      </c>
      <c r="J57" s="41">
        <f t="shared" si="16"/>
        <v>1.2307921395289587E-2</v>
      </c>
      <c r="K57" s="51">
        <f t="shared" si="9"/>
        <v>0.25876173941456831</v>
      </c>
      <c r="L57" s="51">
        <f t="shared" si="10"/>
        <v>0.11469935257737957</v>
      </c>
      <c r="M57" s="51">
        <f t="shared" si="11"/>
        <v>0.41291766927856643</v>
      </c>
      <c r="N57" s="35">
        <f t="shared" si="17"/>
        <v>1054.2033379100171</v>
      </c>
      <c r="O57" s="36">
        <f t="shared" si="18"/>
        <v>51.972224558963838</v>
      </c>
      <c r="P57" s="32">
        <f t="shared" si="19"/>
        <v>1092.6640491276557</v>
      </c>
      <c r="Q57" s="37">
        <f t="shared" si="20"/>
        <v>484336.90120906726</v>
      </c>
      <c r="R57" s="32">
        <f t="shared" si="12"/>
        <v>484.33690120906726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49">
        <f t="shared" si="7"/>
        <v>0.13424657534246576</v>
      </c>
      <c r="I58" s="39">
        <f t="shared" si="21"/>
        <v>2.4946877287204672E-4</v>
      </c>
      <c r="J58" s="41">
        <f t="shared" si="16"/>
        <v>1.2298810502591902E-2</v>
      </c>
      <c r="K58" s="51">
        <f t="shared" si="9"/>
        <v>0.25857019200649217</v>
      </c>
      <c r="L58" s="51">
        <f t="shared" si="10"/>
        <v>0.11461444681138837</v>
      </c>
      <c r="M58" s="51">
        <f t="shared" si="11"/>
        <v>0.41261200852099811</v>
      </c>
      <c r="N58" s="35">
        <f t="shared" si="17"/>
        <v>1075.7654215648352</v>
      </c>
      <c r="O58" s="36">
        <f t="shared" si="18"/>
        <v>53.03523528314637</v>
      </c>
      <c r="P58" s="32">
        <f t="shared" si="19"/>
        <v>1115.0127865928694</v>
      </c>
      <c r="Q58" s="37">
        <f t="shared" si="20"/>
        <v>494243.25646847044</v>
      </c>
      <c r="R58" s="32">
        <f t="shared" si="12"/>
        <v>494.24325646847046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49">
        <f t="shared" si="7"/>
        <v>0.13698630136986301</v>
      </c>
      <c r="I59" s="39">
        <f t="shared" si="21"/>
        <v>2.4928423174305612E-4</v>
      </c>
      <c r="J59" s="41">
        <f t="shared" si="16"/>
        <v>1.2289712624932666E-2</v>
      </c>
      <c r="K59" s="51">
        <f t="shared" si="9"/>
        <v>0.25837891822658432</v>
      </c>
      <c r="L59" s="51">
        <f t="shared" si="10"/>
        <v>0.11452966233447887</v>
      </c>
      <c r="M59" s="51">
        <f t="shared" si="11"/>
        <v>0.41230678440412388</v>
      </c>
      <c r="N59" s="35">
        <f t="shared" si="17"/>
        <v>1097.3115494646995</v>
      </c>
      <c r="O59" s="36">
        <f t="shared" si="18"/>
        <v>54.097459388609686</v>
      </c>
      <c r="P59" s="32">
        <f t="shared" si="19"/>
        <v>1137.34498618613</v>
      </c>
      <c r="Q59" s="37">
        <f t="shared" si="20"/>
        <v>504142.28111087321</v>
      </c>
      <c r="R59" s="32">
        <f t="shared" si="12"/>
        <v>504.14228111087323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49">
        <f t="shared" si="7"/>
        <v>0.13972602739726028</v>
      </c>
      <c r="I60" s="39">
        <f t="shared" si="21"/>
        <v>2.4909995403637211E-4</v>
      </c>
      <c r="J60" s="41">
        <f t="shared" si="16"/>
        <v>1.2280627733993145E-2</v>
      </c>
      <c r="K60" s="51">
        <f t="shared" si="9"/>
        <v>0.2581879174794719</v>
      </c>
      <c r="L60" s="51">
        <f t="shared" si="10"/>
        <v>0.11444499888274463</v>
      </c>
      <c r="M60" s="51">
        <f t="shared" si="11"/>
        <v>0.41200199597788068</v>
      </c>
      <c r="N60" s="35">
        <f t="shared" si="17"/>
        <v>1118.8417443957646</v>
      </c>
      <c r="O60" s="36">
        <f t="shared" si="18"/>
        <v>55.158897998711197</v>
      </c>
      <c r="P60" s="32">
        <f t="shared" si="19"/>
        <v>1159.6606715249043</v>
      </c>
      <c r="Q60" s="37">
        <f t="shared" si="20"/>
        <v>514033.98560501076</v>
      </c>
      <c r="R60" s="32">
        <f t="shared" si="12"/>
        <v>514.0339856050108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49">
        <f t="shared" si="7"/>
        <v>0.14246575342465753</v>
      </c>
      <c r="I61" s="39">
        <f t="shared" si="21"/>
        <v>2.4891593917928696E-4</v>
      </c>
      <c r="J61" s="41">
        <f t="shared" si="16"/>
        <v>1.2271555801538847E-2</v>
      </c>
      <c r="K61" s="51">
        <f t="shared" si="9"/>
        <v>0.25799718917155273</v>
      </c>
      <c r="L61" s="51">
        <f t="shared" si="10"/>
        <v>0.11436045619306416</v>
      </c>
      <c r="M61" s="51">
        <f t="shared" si="11"/>
        <v>0.41169764229503097</v>
      </c>
      <c r="N61" s="35">
        <f t="shared" si="17"/>
        <v>1140.3560290923995</v>
      </c>
      <c r="O61" s="36">
        <f t="shared" si="18"/>
        <v>56.219552234255296</v>
      </c>
      <c r="P61" s="32">
        <f t="shared" si="19"/>
        <v>1181.9598661729833</v>
      </c>
      <c r="Q61" s="37">
        <f t="shared" si="20"/>
        <v>523918.38039582595</v>
      </c>
      <c r="R61" s="32">
        <f t="shared" si="12"/>
        <v>523.91838039582592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49">
        <f t="shared" si="7"/>
        <v>0.14520547945205478</v>
      </c>
      <c r="I62" s="39">
        <f t="shared" si="21"/>
        <v>2.4873218660079259E-4</v>
      </c>
      <c r="J62" s="41">
        <f t="shared" si="16"/>
        <v>1.2262496799419074E-2</v>
      </c>
      <c r="K62" s="51">
        <f t="shared" si="9"/>
        <v>0.25780673271098659</v>
      </c>
      <c r="L62" s="51">
        <f t="shared" si="10"/>
        <v>0.11427603400309688</v>
      </c>
      <c r="M62" s="51">
        <f t="shared" si="11"/>
        <v>0.41139372241114874</v>
      </c>
      <c r="N62" s="35">
        <f t="shared" si="17"/>
        <v>1161.8544262401062</v>
      </c>
      <c r="O62" s="36">
        <f t="shared" si="18"/>
        <v>57.279423213637237</v>
      </c>
      <c r="P62" s="32">
        <f t="shared" si="19"/>
        <v>1204.2425936435093</v>
      </c>
      <c r="Q62" s="37">
        <f t="shared" si="20"/>
        <v>533795.47590581083</v>
      </c>
      <c r="R62" s="32">
        <f t="shared" si="12"/>
        <v>533.7954759058108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49">
        <f t="shared" si="7"/>
        <v>0.14794520547945206</v>
      </c>
      <c r="I63" s="39">
        <f t="shared" si="21"/>
        <v>2.485486957315735E-4</v>
      </c>
      <c r="J63" s="41">
        <f t="shared" si="16"/>
        <v>1.2253450699566572E-2</v>
      </c>
      <c r="K63" s="51">
        <f t="shared" si="9"/>
        <v>0.25761654750768759</v>
      </c>
      <c r="L63" s="51">
        <f t="shared" si="10"/>
        <v>0.11419173205127997</v>
      </c>
      <c r="M63" s="51">
        <f t="shared" si="11"/>
        <v>0.41109023538460787</v>
      </c>
      <c r="N63" s="35">
        <f t="shared" si="17"/>
        <v>1183.336958474368</v>
      </c>
      <c r="O63" s="36">
        <f t="shared" si="18"/>
        <v>58.338512052786342</v>
      </c>
      <c r="P63" s="32">
        <f t="shared" si="19"/>
        <v>1226.50887739778</v>
      </c>
      <c r="Q63" s="37">
        <f t="shared" si="20"/>
        <v>543665.28253447695</v>
      </c>
      <c r="R63" s="32">
        <f t="shared" si="12"/>
        <v>543.665282534477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49">
        <f t="shared" si="7"/>
        <v>0.15068493150684931</v>
      </c>
      <c r="I64" s="39">
        <f t="shared" si="21"/>
        <v>2.4836546600400157E-4</v>
      </c>
      <c r="J64" s="41">
        <f t="shared" si="16"/>
        <v>1.2244417473997276E-2</v>
      </c>
      <c r="K64" s="51">
        <f t="shared" si="9"/>
        <v>0.25742663297331869</v>
      </c>
      <c r="L64" s="51">
        <f t="shared" si="10"/>
        <v>0.11410755007682567</v>
      </c>
      <c r="M64" s="51">
        <f t="shared" si="11"/>
        <v>0.41078718027657241</v>
      </c>
      <c r="N64" s="35">
        <f t="shared" si="17"/>
        <v>1204.803648383338</v>
      </c>
      <c r="O64" s="36">
        <f t="shared" si="18"/>
        <v>59.396819865298561</v>
      </c>
      <c r="P64" s="32">
        <f t="shared" si="19"/>
        <v>1248.758740848037</v>
      </c>
      <c r="Q64" s="37">
        <f t="shared" si="20"/>
        <v>553527.81065959088</v>
      </c>
      <c r="R64" s="32">
        <f t="shared" si="12"/>
        <v>553.52781065959084</v>
      </c>
    </row>
    <row r="65" spans="2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49">
        <f t="shared" si="7"/>
        <v>0.15342465753424658</v>
      </c>
      <c r="I65" s="39">
        <f t="shared" si="21"/>
        <v>2.4818249685213035E-4</v>
      </c>
      <c r="J65" s="41">
        <f t="shared" si="16"/>
        <v>1.2235397094810026E-2</v>
      </c>
      <c r="K65" s="51">
        <f t="shared" si="9"/>
        <v>0.25723698852128596</v>
      </c>
      <c r="L65" s="51">
        <f t="shared" si="10"/>
        <v>0.11402348781971895</v>
      </c>
      <c r="M65" s="51">
        <f t="shared" si="11"/>
        <v>0.41048455615098822</v>
      </c>
      <c r="N65" s="35">
        <f t="shared" si="17"/>
        <v>1226.2545185036911</v>
      </c>
      <c r="O65" s="36">
        <f t="shared" si="18"/>
        <v>60.454347762231968</v>
      </c>
      <c r="P65" s="32">
        <f t="shared" si="19"/>
        <v>1270.992207353165</v>
      </c>
      <c r="Q65" s="37">
        <f t="shared" si="20"/>
        <v>563383.07063526812</v>
      </c>
      <c r="R65" s="32">
        <f t="shared" si="12"/>
        <v>563.38307063526815</v>
      </c>
    </row>
    <row r="66" spans="2:18">
      <c r="B66">
        <v>1</v>
      </c>
      <c r="C66" s="4">
        <f t="shared" si="13"/>
        <v>101952000</v>
      </c>
      <c r="D66" s="4">
        <f>D65+50^B66</f>
        <v>1180</v>
      </c>
      <c r="E66" s="4"/>
      <c r="F66" s="4">
        <f t="shared" si="15"/>
        <v>9158400</v>
      </c>
      <c r="G66" s="4">
        <f t="shared" si="6"/>
        <v>106</v>
      </c>
      <c r="H66" s="49">
        <f t="shared" si="7"/>
        <v>0.29041095890410956</v>
      </c>
      <c r="I66" s="39">
        <f t="shared" si="21"/>
        <v>2.3935423856697723E-4</v>
      </c>
      <c r="J66" s="41">
        <f t="shared" si="16"/>
        <v>1.1800163961351976E-2</v>
      </c>
      <c r="K66" s="51">
        <f t="shared" si="9"/>
        <v>0.24808664712346393</v>
      </c>
      <c r="L66" s="51">
        <f t="shared" si="10"/>
        <v>0.10996748542706734</v>
      </c>
      <c r="M66" s="51">
        <f t="shared" si="11"/>
        <v>0.39588294753744246</v>
      </c>
      <c r="N66" s="35">
        <f t="shared" si="17"/>
        <v>2279.1119940377189</v>
      </c>
      <c r="O66" s="36">
        <f t="shared" si="18"/>
        <v>112.36022130605954</v>
      </c>
      <c r="P66" s="32">
        <f t="shared" si="19"/>
        <v>2362.2612927385958</v>
      </c>
      <c r="Q66" s="37">
        <f t="shared" si="20"/>
        <v>1047101.6368522143</v>
      </c>
      <c r="R66" s="32">
        <f t="shared" si="12"/>
        <v>1047.1016368522144</v>
      </c>
    </row>
    <row r="67" spans="2:18">
      <c r="B67">
        <f>B66+0.1</f>
        <v>1.1000000000000001</v>
      </c>
      <c r="C67" s="4">
        <f t="shared" si="13"/>
        <v>108340232.99023433</v>
      </c>
      <c r="D67" s="4">
        <f t="shared" ref="D67:D82" si="22">D66+50^B67</f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49">
        <f t="shared" si="7"/>
        <v>0.49298049816826267</v>
      </c>
      <c r="I67" s="39">
        <f t="shared" si="21"/>
        <v>2.273549934568391E-4</v>
      </c>
      <c r="J67" s="41">
        <f t="shared" si="16"/>
        <v>1.1208601177422168E-2</v>
      </c>
      <c r="K67" s="51">
        <f t="shared" si="9"/>
        <v>0.23564963115412366</v>
      </c>
      <c r="L67" s="51">
        <f t="shared" si="10"/>
        <v>0.10445462373853</v>
      </c>
      <c r="M67" s="51">
        <f t="shared" si="11"/>
        <v>0.37603664545870796</v>
      </c>
      <c r="N67" s="35">
        <f t="shared" si="17"/>
        <v>3769.2045454220893</v>
      </c>
      <c r="O67" s="36">
        <f t="shared" si="18"/>
        <v>185.82178408930898</v>
      </c>
      <c r="P67" s="32">
        <f t="shared" si="19"/>
        <v>3906.7171886936321</v>
      </c>
      <c r="Q67" s="37">
        <f t="shared" si="20"/>
        <v>1731700.8815131348</v>
      </c>
      <c r="R67" s="32">
        <f t="shared" si="12"/>
        <v>1731.7008815131348</v>
      </c>
    </row>
    <row r="68" spans="2:18">
      <c r="B68">
        <f t="shared" ref="B68:B82" si="23">B67+0.1</f>
        <v>1.2000000000000002</v>
      </c>
      <c r="C68" s="4">
        <f t="shared" si="13"/>
        <v>117786881.30910426</v>
      </c>
      <c r="D68" s="4">
        <f t="shared" si="22"/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49">
        <f t="shared" si="7"/>
        <v>0.79253175130340769</v>
      </c>
      <c r="I68" s="39">
        <f t="shared" si="21"/>
        <v>2.1158828725087266E-4</v>
      </c>
      <c r="J68" s="41">
        <f t="shared" si="16"/>
        <v>1.0431302561468021E-2</v>
      </c>
      <c r="K68" s="51">
        <f t="shared" si="9"/>
        <v>0.21930770505230368</v>
      </c>
      <c r="L68" s="51">
        <f t="shared" si="10"/>
        <v>9.721086216857433E-2</v>
      </c>
      <c r="M68" s="51">
        <f t="shared" si="11"/>
        <v>0.34995910380686757</v>
      </c>
      <c r="N68" s="35">
        <f t="shared" si="17"/>
        <v>5840.7699263859122</v>
      </c>
      <c r="O68" s="36">
        <f t="shared" si="18"/>
        <v>287.94995737082547</v>
      </c>
      <c r="P68" s="32">
        <f t="shared" si="19"/>
        <v>6053.8599037642352</v>
      </c>
      <c r="Q68" s="37">
        <f t="shared" si="20"/>
        <v>2683448.5389025863</v>
      </c>
      <c r="R68" s="32">
        <f t="shared" si="12"/>
        <v>2683.4485389025863</v>
      </c>
    </row>
    <row r="69" spans="2:18">
      <c r="B69">
        <f t="shared" si="23"/>
        <v>1.3000000000000003</v>
      </c>
      <c r="C69" s="4">
        <f t="shared" si="13"/>
        <v>131756184.65117519</v>
      </c>
      <c r="D69" s="4">
        <f t="shared" si="22"/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49">
        <f t="shared" si="7"/>
        <v>1.2354954544385841</v>
      </c>
      <c r="I69" s="39">
        <f t="shared" si="21"/>
        <v>1.9176624479215216E-4</v>
      </c>
      <c r="J69" s="41">
        <f t="shared" ref="J69:J78" si="24">$A$13*I69</f>
        <v>9.4540758682531006E-3</v>
      </c>
      <c r="K69" s="51">
        <f t="shared" si="9"/>
        <v>0.1987624910541532</v>
      </c>
      <c r="L69" s="51">
        <f t="shared" si="10"/>
        <v>8.8103941070103359E-2</v>
      </c>
      <c r="M69" s="51">
        <f t="shared" si="11"/>
        <v>0.31717418785237211</v>
      </c>
      <c r="N69" s="35">
        <f t="shared" ref="N69:N78" si="25">0.066/0.8*(C69^0.8-$C$9^0.8-(C69+$A$8)^0.8+($C$9+$A$8)^0.8)</f>
        <v>8653.7437256908124</v>
      </c>
      <c r="O69" s="36">
        <f t="shared" ref="O69:O78" si="26">N69*$A$13/1000</f>
        <v>426.62956567655704</v>
      </c>
      <c r="P69" s="32">
        <f t="shared" ref="P69:P78" si="27">O69*$A$19/1000</f>
        <v>8969.4599887839358</v>
      </c>
      <c r="Q69" s="37">
        <f t="shared" ref="Q69:Q78" si="28">P69/$A$23*1000000</f>
        <v>3975824.4631134467</v>
      </c>
      <c r="R69" s="32">
        <f t="shared" si="12"/>
        <v>3975.8244631134467</v>
      </c>
    </row>
    <row r="70" spans="2:18">
      <c r="B70">
        <f t="shared" si="23"/>
        <v>1.4000000000000004</v>
      </c>
      <c r="C70" s="4">
        <f t="shared" si="13"/>
        <v>152413398.64664003</v>
      </c>
      <c r="D70" s="4">
        <f t="shared" si="22"/>
        <v>1764.0439658175928</v>
      </c>
      <c r="E70" s="4"/>
      <c r="F70" s="4">
        <f t="shared" si="15"/>
        <v>59619798.646640033</v>
      </c>
      <c r="G70" s="4">
        <f t="shared" ref="G70:G78" si="29">F70/24/3600</f>
        <v>690.04396581759306</v>
      </c>
      <c r="H70" s="49">
        <f t="shared" ref="H70:H78" si="30">G70/365</f>
        <v>1.8905314131988851</v>
      </c>
      <c r="I70" s="39">
        <f t="shared" ref="I70:I82" si="31">0.066*($C70^-0.2-($A$8+$C70)^-0.2)</f>
        <v>1.6818604802785236E-4</v>
      </c>
      <c r="J70" s="41">
        <f t="shared" si="24"/>
        <v>8.2915721677731206E-3</v>
      </c>
      <c r="K70" s="51">
        <f t="shared" ref="K70:K82" si="32">J70*$A$19/1000</f>
        <v>0.17432201325526209</v>
      </c>
      <c r="L70" s="51">
        <f t="shared" ref="L70:L82" si="33">K70/$A$23*1000</f>
        <v>7.7270395946481427E-2</v>
      </c>
      <c r="M70" s="51">
        <f t="shared" ref="M70:M78" si="34">L70/1000*3600</f>
        <v>0.27817342540733314</v>
      </c>
      <c r="N70" s="35">
        <f t="shared" si="25"/>
        <v>12361.484635610752</v>
      </c>
      <c r="O70" s="36">
        <f t="shared" si="26"/>
        <v>609.42119253561009</v>
      </c>
      <c r="P70" s="32">
        <f t="shared" si="27"/>
        <v>12812.471151868665</v>
      </c>
      <c r="Q70" s="37">
        <f t="shared" si="28"/>
        <v>5679286.8580978131</v>
      </c>
      <c r="R70" s="32">
        <f t="shared" ref="R70:R78" si="35">Q70/1000</f>
        <v>5679.2868580978129</v>
      </c>
    </row>
    <row r="71" spans="2:18">
      <c r="B71">
        <f t="shared" si="23"/>
        <v>1.5000000000000004</v>
      </c>
      <c r="C71" s="4">
        <f t="shared" ref="C71:C78" si="36">D71*24*3600</f>
        <v>182960411.59389892</v>
      </c>
      <c r="D71" s="4">
        <f t="shared" si="22"/>
        <v>2117.5973564108672</v>
      </c>
      <c r="E71" s="4"/>
      <c r="F71" s="4">
        <f t="shared" si="15"/>
        <v>90166811.593898922</v>
      </c>
      <c r="G71" s="4">
        <f t="shared" si="29"/>
        <v>1043.5973564108672</v>
      </c>
      <c r="H71" s="49">
        <f t="shared" si="30"/>
        <v>2.8591708394818278</v>
      </c>
      <c r="I71" s="39">
        <f t="shared" si="31"/>
        <v>1.4192237987216557E-4</v>
      </c>
      <c r="J71" s="41">
        <f t="shared" si="24"/>
        <v>6.9967733276977626E-3</v>
      </c>
      <c r="K71" s="51">
        <f t="shared" si="32"/>
        <v>0.14710016244151777</v>
      </c>
      <c r="L71" s="51">
        <f t="shared" si="33"/>
        <v>6.5203972713438738E-2</v>
      </c>
      <c r="M71" s="51">
        <f t="shared" si="34"/>
        <v>0.23473430176837945</v>
      </c>
      <c r="N71" s="35">
        <f t="shared" si="25"/>
        <v>17076.624653416733</v>
      </c>
      <c r="O71" s="36">
        <f t="shared" si="26"/>
        <v>841.87759541344496</v>
      </c>
      <c r="P71" s="32">
        <f t="shared" si="27"/>
        <v>17699.634565972268</v>
      </c>
      <c r="Q71" s="37">
        <f t="shared" si="28"/>
        <v>7845582.697682743</v>
      </c>
      <c r="R71" s="32">
        <f t="shared" si="35"/>
        <v>7845.5826976827429</v>
      </c>
    </row>
    <row r="72" spans="2:18">
      <c r="B72">
        <f t="shared" si="23"/>
        <v>1.6000000000000005</v>
      </c>
      <c r="C72" s="4">
        <f t="shared" si="36"/>
        <v>228132040.26584205</v>
      </c>
      <c r="D72" s="4">
        <f t="shared" si="22"/>
        <v>2640.4171327065051</v>
      </c>
      <c r="E72" s="4"/>
      <c r="F72" s="4">
        <f t="shared" si="15"/>
        <v>135338440.26584205</v>
      </c>
      <c r="G72" s="4">
        <f t="shared" si="29"/>
        <v>1566.4171327065053</v>
      </c>
      <c r="H72" s="49">
        <f t="shared" si="30"/>
        <v>4.2915537882370005</v>
      </c>
      <c r="I72" s="39">
        <f t="shared" si="31"/>
        <v>1.147593519388324E-4</v>
      </c>
      <c r="J72" s="41">
        <f t="shared" si="24"/>
        <v>5.6576360505844366E-3</v>
      </c>
      <c r="K72" s="51">
        <f t="shared" si="32"/>
        <v>0.1189461403274872</v>
      </c>
      <c r="L72" s="51">
        <f t="shared" si="33"/>
        <v>5.2724352982042193E-2</v>
      </c>
      <c r="M72" s="51">
        <f t="shared" si="34"/>
        <v>0.1898076707353519</v>
      </c>
      <c r="N72" s="35">
        <f t="shared" si="25"/>
        <v>22833.506353319655</v>
      </c>
      <c r="O72" s="36">
        <f t="shared" si="26"/>
        <v>1125.6918632186589</v>
      </c>
      <c r="P72" s="32">
        <f t="shared" si="27"/>
        <v>23666.545732309085</v>
      </c>
      <c r="Q72" s="37">
        <f t="shared" si="28"/>
        <v>10490490.129569629</v>
      </c>
      <c r="R72" s="32">
        <f t="shared" si="35"/>
        <v>10490.490129569629</v>
      </c>
    </row>
    <row r="73" spans="2:18">
      <c r="B73">
        <f t="shared" si="23"/>
        <v>1.7000000000000006</v>
      </c>
      <c r="C73" s="4">
        <f t="shared" si="36"/>
        <v>294929931.12341642</v>
      </c>
      <c r="D73" s="4">
        <f t="shared" si="22"/>
        <v>3413.5408694839862</v>
      </c>
      <c r="E73" s="4"/>
      <c r="F73" s="4">
        <f t="shared" si="15"/>
        <v>202136331.12341642</v>
      </c>
      <c r="G73" s="4">
        <f t="shared" si="29"/>
        <v>2339.5408694839866</v>
      </c>
      <c r="H73" s="49">
        <f t="shared" si="30"/>
        <v>6.409701012284895</v>
      </c>
      <c r="I73" s="39">
        <f t="shared" si="31"/>
        <v>8.8787744903521721E-5</v>
      </c>
      <c r="J73" s="41">
        <f t="shared" si="24"/>
        <v>4.3772358237436203E-3</v>
      </c>
      <c r="K73" s="51">
        <f t="shared" si="32"/>
        <v>9.2027005958385866E-2</v>
      </c>
      <c r="L73" s="51">
        <f t="shared" si="33"/>
        <v>4.0792112570206499E-2</v>
      </c>
      <c r="M73" s="51">
        <f t="shared" si="34"/>
        <v>0.14685160525274341</v>
      </c>
      <c r="N73" s="35">
        <f t="shared" si="25"/>
        <v>29563.059243963544</v>
      </c>
      <c r="O73" s="36">
        <f t="shared" si="26"/>
        <v>1457.4588207274026</v>
      </c>
      <c r="P73" s="32">
        <f t="shared" si="27"/>
        <v>30641.614246972909</v>
      </c>
      <c r="Q73" s="37">
        <f t="shared" si="28"/>
        <v>13582275.818693666</v>
      </c>
      <c r="R73" s="32">
        <f t="shared" si="35"/>
        <v>13582.275818693666</v>
      </c>
    </row>
    <row r="74" spans="2:18">
      <c r="B74">
        <f t="shared" si="23"/>
        <v>1.8000000000000007</v>
      </c>
      <c r="C74" s="4">
        <f t="shared" si="36"/>
        <v>393707822.33971912</v>
      </c>
      <c r="D74" s="4">
        <f t="shared" si="22"/>
        <v>4556.8034993023048</v>
      </c>
      <c r="E74" s="4"/>
      <c r="F74" s="4">
        <f t="shared" si="15"/>
        <v>300914222.33971912</v>
      </c>
      <c r="G74" s="4">
        <f t="shared" si="29"/>
        <v>3482.8034993023048</v>
      </c>
      <c r="H74" s="49">
        <f t="shared" si="30"/>
        <v>9.5419273953487806</v>
      </c>
      <c r="I74" s="39">
        <f t="shared" si="31"/>
        <v>6.5822219798098865E-5</v>
      </c>
      <c r="J74" s="41">
        <f t="shared" si="24"/>
        <v>3.245035436046274E-3</v>
      </c>
      <c r="K74" s="51">
        <f t="shared" si="32"/>
        <v>6.8223625007436867E-2</v>
      </c>
      <c r="L74" s="51">
        <f t="shared" si="33"/>
        <v>3.0240968531665278E-2</v>
      </c>
      <c r="M74" s="51">
        <f t="shared" si="34"/>
        <v>0.108867486713995</v>
      </c>
      <c r="N74" s="35">
        <f t="shared" si="25"/>
        <v>37094.824953771356</v>
      </c>
      <c r="O74" s="36">
        <f t="shared" si="26"/>
        <v>1828.7748702209278</v>
      </c>
      <c r="P74" s="32">
        <f t="shared" si="27"/>
        <v>38448.162871524786</v>
      </c>
      <c r="Q74" s="37">
        <f t="shared" si="28"/>
        <v>17042625.38631418</v>
      </c>
      <c r="R74" s="32">
        <f t="shared" si="35"/>
        <v>17042.625386314179</v>
      </c>
    </row>
    <row r="75" spans="2:18">
      <c r="B75">
        <f t="shared" si="23"/>
        <v>1.9000000000000008</v>
      </c>
      <c r="C75" s="4">
        <f t="shared" si="36"/>
        <v>539776383.30586767</v>
      </c>
      <c r="D75" s="4">
        <f t="shared" si="22"/>
        <v>6247.411843817913</v>
      </c>
      <c r="E75" s="4"/>
      <c r="F75" s="4">
        <f>C75-$C$9</f>
        <v>446982783.30586767</v>
      </c>
      <c r="G75" s="4">
        <f t="shared" si="29"/>
        <v>5173.411843817913</v>
      </c>
      <c r="H75" s="49">
        <f t="shared" si="30"/>
        <v>14.173731078953185</v>
      </c>
      <c r="I75" s="39">
        <f t="shared" si="31"/>
        <v>4.6946209152628424E-5</v>
      </c>
      <c r="J75" s="41">
        <f t="shared" si="24"/>
        <v>2.3144481112245814E-3</v>
      </c>
      <c r="K75" s="51">
        <f t="shared" si="32"/>
        <v>4.8658957090385598E-2</v>
      </c>
      <c r="L75" s="51">
        <f t="shared" si="33"/>
        <v>2.1568686653539716E-2</v>
      </c>
      <c r="M75" s="51">
        <f t="shared" si="34"/>
        <v>7.7647271952742986E-2</v>
      </c>
      <c r="N75" s="35">
        <f t="shared" si="25"/>
        <v>45188.243772944756</v>
      </c>
      <c r="O75" s="36">
        <f t="shared" si="26"/>
        <v>2227.7804180061762</v>
      </c>
      <c r="P75" s="32">
        <f t="shared" si="27"/>
        <v>46836.855508161847</v>
      </c>
      <c r="Q75" s="37">
        <f t="shared" si="28"/>
        <v>20761017.51248309</v>
      </c>
      <c r="R75" s="32">
        <f t="shared" si="35"/>
        <v>20761.017512483089</v>
      </c>
    </row>
    <row r="76" spans="2:18">
      <c r="B76">
        <f t="shared" si="23"/>
        <v>2.0000000000000009</v>
      </c>
      <c r="C76" s="4">
        <f t="shared" si="36"/>
        <v>755776383.30586839</v>
      </c>
      <c r="D76" s="4">
        <f t="shared" si="22"/>
        <v>8747.4118438179212</v>
      </c>
      <c r="E76" s="4"/>
      <c r="F76" s="4">
        <f>C76-$C$9</f>
        <v>662982783.30586839</v>
      </c>
      <c r="G76" s="4">
        <f t="shared" si="29"/>
        <v>7673.4118438179212</v>
      </c>
      <c r="H76" s="49">
        <f t="shared" si="30"/>
        <v>21.023046147446358</v>
      </c>
      <c r="I76" s="39">
        <f t="shared" si="31"/>
        <v>3.2398853822499624E-5</v>
      </c>
      <c r="J76" s="41">
        <f t="shared" si="24"/>
        <v>1.5972634934492314E-3</v>
      </c>
      <c r="K76" s="51">
        <f t="shared" si="32"/>
        <v>3.358086768627664E-2</v>
      </c>
      <c r="L76" s="51">
        <f t="shared" si="33"/>
        <v>1.4885136385760922E-2</v>
      </c>
      <c r="M76" s="51">
        <f t="shared" si="34"/>
        <v>5.3586490988739313E-2</v>
      </c>
      <c r="N76" s="35">
        <f t="shared" si="25"/>
        <v>53579.709878666567</v>
      </c>
      <c r="O76" s="36">
        <f t="shared" si="26"/>
        <v>2641.4796970182615</v>
      </c>
      <c r="P76" s="32">
        <f t="shared" si="27"/>
        <v>55534.469150111931</v>
      </c>
      <c r="Q76" s="37">
        <f t="shared" si="28"/>
        <v>24616342.708382949</v>
      </c>
      <c r="R76" s="32">
        <f t="shared" si="35"/>
        <v>24616.342708382948</v>
      </c>
    </row>
    <row r="77" spans="2:18">
      <c r="B77">
        <f t="shared" si="23"/>
        <v>2.100000000000001</v>
      </c>
      <c r="C77" s="4">
        <f t="shared" si="36"/>
        <v>1075188032.8175852</v>
      </c>
      <c r="D77" s="4">
        <f t="shared" si="22"/>
        <v>12444.305935388718</v>
      </c>
      <c r="E77" s="4"/>
      <c r="F77" s="4">
        <f>C77-$C$9</f>
        <v>982394432.81758523</v>
      </c>
      <c r="G77" s="4">
        <f t="shared" si="29"/>
        <v>11370.305935388718</v>
      </c>
      <c r="H77" s="49">
        <f t="shared" si="30"/>
        <v>31.151523110654022</v>
      </c>
      <c r="I77" s="39">
        <f t="shared" si="31"/>
        <v>2.1773196074241881E-5</v>
      </c>
      <c r="J77" s="41">
        <f t="shared" si="24"/>
        <v>1.0734185664601247E-3</v>
      </c>
      <c r="K77" s="51">
        <f t="shared" si="32"/>
        <v>2.256755194125766E-2</v>
      </c>
      <c r="L77" s="51">
        <f t="shared" si="33"/>
        <v>1.0003347491692226E-2</v>
      </c>
      <c r="M77" s="51">
        <f t="shared" si="34"/>
        <v>3.6012050970092011E-2</v>
      </c>
      <c r="N77" s="35">
        <f t="shared" si="25"/>
        <v>62025.86274998304</v>
      </c>
      <c r="O77" s="36">
        <f t="shared" si="26"/>
        <v>3057.8750335741638</v>
      </c>
      <c r="P77" s="32">
        <f t="shared" si="27"/>
        <v>64288.764705863221</v>
      </c>
      <c r="Q77" s="37">
        <f t="shared" si="28"/>
        <v>28496792.866074122</v>
      </c>
      <c r="R77" s="32">
        <f t="shared" si="35"/>
        <v>28496.792866074124</v>
      </c>
    </row>
    <row r="78" spans="2:18">
      <c r="B78">
        <f t="shared" si="23"/>
        <v>2.2000000000000011</v>
      </c>
      <c r="C78" s="4">
        <f t="shared" si="36"/>
        <v>1547520448.7610834</v>
      </c>
      <c r="D78" s="4">
        <f t="shared" si="22"/>
        <v>17911.11630510513</v>
      </c>
      <c r="E78" s="4"/>
      <c r="F78" s="4">
        <f>C78-$C$9</f>
        <v>1454726848.7610834</v>
      </c>
      <c r="G78" s="4">
        <f t="shared" si="29"/>
        <v>16837.11630510513</v>
      </c>
      <c r="H78" s="49">
        <f t="shared" si="30"/>
        <v>46.129085767411311</v>
      </c>
      <c r="I78" s="39">
        <f t="shared" si="31"/>
        <v>1.4335639044841521E-5</v>
      </c>
      <c r="J78" s="41">
        <f t="shared" si="24"/>
        <v>7.0674700491068696E-4</v>
      </c>
      <c r="K78" s="51">
        <f t="shared" si="32"/>
        <v>1.4858649031242283E-2</v>
      </c>
      <c r="L78" s="51">
        <f t="shared" si="33"/>
        <v>6.5862805989549125E-3</v>
      </c>
      <c r="M78" s="51">
        <f t="shared" si="34"/>
        <v>2.3710610156237686E-2</v>
      </c>
      <c r="N78" s="35">
        <f t="shared" si="25"/>
        <v>70330.193454418128</v>
      </c>
      <c r="O78" s="36">
        <f t="shared" si="26"/>
        <v>3467.2785373028137</v>
      </c>
      <c r="P78" s="32">
        <f t="shared" si="27"/>
        <v>72896.063968254355</v>
      </c>
      <c r="Q78" s="37">
        <f t="shared" si="28"/>
        <v>32312085.092311326</v>
      </c>
      <c r="R78" s="32">
        <f t="shared" si="35"/>
        <v>32312.085092311325</v>
      </c>
    </row>
    <row r="79" spans="2:18">
      <c r="B79">
        <f t="shared" si="23"/>
        <v>2.3000000000000012</v>
      </c>
      <c r="C79" s="4">
        <f t="shared" ref="C79:C82" si="37">D79*24*3600</f>
        <v>2245985615.8646326</v>
      </c>
      <c r="D79" s="4">
        <f t="shared" si="22"/>
        <v>25995.203887322135</v>
      </c>
      <c r="E79" s="4"/>
      <c r="F79" s="4">
        <f t="shared" ref="F79:F81" si="38">C79-$C$9</f>
        <v>2153192015.8646326</v>
      </c>
      <c r="G79" s="4">
        <f t="shared" ref="G79:G82" si="39">F79/24/3600</f>
        <v>24921.203887322135</v>
      </c>
      <c r="H79" s="49">
        <f t="shared" ref="H79:H82" si="40">G79/365</f>
        <v>68.277270924170239</v>
      </c>
      <c r="I79" s="39">
        <f t="shared" si="31"/>
        <v>9.2959009636561435E-6</v>
      </c>
      <c r="J79" s="41">
        <f t="shared" ref="J79:J82" si="41">$A$13*I79</f>
        <v>4.5828791750824786E-4</v>
      </c>
      <c r="K79" s="51">
        <f t="shared" si="32"/>
        <v>9.6350451776934035E-3</v>
      </c>
      <c r="L79" s="51">
        <f t="shared" si="33"/>
        <v>4.2708533589066499E-3</v>
      </c>
      <c r="M79" s="51">
        <f t="shared" ref="M79:M82" si="42">L79/1000*3600</f>
        <v>1.537507209206394E-2</v>
      </c>
      <c r="N79" s="35">
        <f t="shared" ref="N79:N82" si="43">0.066/0.8*(C79^0.8-$C$9^0.8-(C79+$A$8)^0.8+($C$9+$A$8)^0.8)</f>
        <v>78351.290901026223</v>
      </c>
      <c r="O79" s="36">
        <f t="shared" ref="O79:O82" si="44">N79*$A$13/1000</f>
        <v>3862.7186414205926</v>
      </c>
      <c r="P79" s="32">
        <f t="shared" ref="P79:P82" si="45">O79*$A$19/1000</f>
        <v>81209.796717226534</v>
      </c>
      <c r="Q79" s="37">
        <f t="shared" ref="Q79:Q82" si="46">P79/$A$23*1000000</f>
        <v>35997250.317919567</v>
      </c>
      <c r="R79" s="32">
        <f t="shared" ref="R79:R82" si="47">Q79/1000</f>
        <v>35997.25031791957</v>
      </c>
    </row>
    <row r="80" spans="2:18">
      <c r="B80">
        <f t="shared" si="23"/>
        <v>2.4000000000000012</v>
      </c>
      <c r="C80" s="4">
        <f t="shared" si="37"/>
        <v>3278846315.6378784</v>
      </c>
      <c r="D80" s="4">
        <f t="shared" si="22"/>
        <v>37949.610134697665</v>
      </c>
      <c r="E80" s="4"/>
      <c r="F80" s="4">
        <f t="shared" si="38"/>
        <v>3186052715.6378784</v>
      </c>
      <c r="G80" s="4">
        <f t="shared" si="39"/>
        <v>36875.610134697665</v>
      </c>
      <c r="H80" s="49">
        <f t="shared" si="40"/>
        <v>101.02906886218538</v>
      </c>
      <c r="I80" s="39">
        <f t="shared" si="31"/>
        <v>5.9617419715226989E-6</v>
      </c>
      <c r="J80" s="41">
        <f t="shared" si="41"/>
        <v>2.9391387919606906E-4</v>
      </c>
      <c r="K80" s="51">
        <f t="shared" si="32"/>
        <v>6.1792453962181563E-3</v>
      </c>
      <c r="L80" s="51">
        <f t="shared" si="33"/>
        <v>2.7390272146357079E-3</v>
      </c>
      <c r="M80" s="51">
        <f t="shared" si="42"/>
        <v>9.8604979726885471E-3</v>
      </c>
      <c r="N80" s="35">
        <f t="shared" si="43"/>
        <v>85998.348391168052</v>
      </c>
      <c r="O80" s="36">
        <f t="shared" si="44"/>
        <v>4239.7185756845847</v>
      </c>
      <c r="P80" s="32">
        <f t="shared" si="45"/>
        <v>89135.843335192709</v>
      </c>
      <c r="Q80" s="37">
        <f t="shared" si="46"/>
        <v>39510568.854252085</v>
      </c>
      <c r="R80" s="32">
        <f t="shared" si="47"/>
        <v>39510.568854252087</v>
      </c>
    </row>
    <row r="81" spans="2:18">
      <c r="B81">
        <f t="shared" si="23"/>
        <v>2.5000000000000013</v>
      </c>
      <c r="C81" s="4">
        <f t="shared" si="37"/>
        <v>4806196963.0008268</v>
      </c>
      <c r="D81" s="4">
        <f t="shared" si="22"/>
        <v>55627.279664361427</v>
      </c>
      <c r="E81" s="4"/>
      <c r="F81" s="4">
        <f t="shared" si="38"/>
        <v>4713403363.0008268</v>
      </c>
      <c r="G81" s="4">
        <f t="shared" si="39"/>
        <v>54553.27966436142</v>
      </c>
      <c r="H81" s="49">
        <f t="shared" si="40"/>
        <v>149.46104017633266</v>
      </c>
      <c r="I81" s="39">
        <f t="shared" si="31"/>
        <v>3.7936295314769042E-6</v>
      </c>
      <c r="J81" s="41">
        <f t="shared" si="41"/>
        <v>1.8702593590181138E-4</v>
      </c>
      <c r="K81" s="51">
        <f t="shared" si="32"/>
        <v>3.9320332763996824E-3</v>
      </c>
      <c r="L81" s="51">
        <f t="shared" si="33"/>
        <v>1.7429225515956039E-3</v>
      </c>
      <c r="M81" s="51">
        <f t="shared" si="42"/>
        <v>6.2745211857441743E-3</v>
      </c>
      <c r="N81" s="35">
        <f t="shared" si="43"/>
        <v>93220.884074722126</v>
      </c>
      <c r="O81" s="36">
        <f t="shared" si="44"/>
        <v>4595.7895848838007</v>
      </c>
      <c r="P81" s="32">
        <f t="shared" si="45"/>
        <v>96621.880232597017</v>
      </c>
      <c r="Q81" s="37">
        <f t="shared" si="46"/>
        <v>42828847.620832011</v>
      </c>
      <c r="R81" s="32">
        <f t="shared" si="47"/>
        <v>42828.847620832013</v>
      </c>
    </row>
    <row r="82" spans="2:18">
      <c r="B82">
        <f t="shared" si="23"/>
        <v>2.6000000000000014</v>
      </c>
      <c r="C82" s="4">
        <f t="shared" si="37"/>
        <v>7064778396.5979881</v>
      </c>
      <c r="D82" s="4">
        <f t="shared" si="22"/>
        <v>81768.268479143386</v>
      </c>
      <c r="E82" s="4"/>
      <c r="F82" s="4">
        <f>C82-$C$9</f>
        <v>6971984796.5979881</v>
      </c>
      <c r="G82" s="4">
        <f t="shared" si="39"/>
        <v>80694.268479143386</v>
      </c>
      <c r="H82" s="49">
        <f t="shared" si="40"/>
        <v>221.08018761409147</v>
      </c>
      <c r="I82" s="39">
        <f t="shared" si="31"/>
        <v>2.4008209046533953E-6</v>
      </c>
      <c r="J82" s="41">
        <f t="shared" si="41"/>
        <v>1.1836047059941238E-4</v>
      </c>
      <c r="K82" s="51">
        <f t="shared" si="32"/>
        <v>2.4884105338820461E-3</v>
      </c>
      <c r="L82" s="51">
        <f t="shared" si="33"/>
        <v>1.1030188536711198E-3</v>
      </c>
      <c r="M82" s="51">
        <f t="shared" si="42"/>
        <v>3.9708678732160311E-3</v>
      </c>
      <c r="N82" s="35">
        <f t="shared" si="43"/>
        <v>99997.620918486326</v>
      </c>
      <c r="O82" s="36">
        <f t="shared" si="44"/>
        <v>4929.882711281376</v>
      </c>
      <c r="P82" s="32">
        <f t="shared" si="45"/>
        <v>103645.85412197966</v>
      </c>
      <c r="Q82" s="37">
        <f t="shared" si="46"/>
        <v>45942311.224281766</v>
      </c>
      <c r="R82" s="32">
        <f t="shared" si="47"/>
        <v>45942.311224281766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21" activePane="bottomRight" state="frozen"/>
      <selection pane="topRight" activeCell="J1" sqref="J1"/>
      <selection pane="bottomLeft" activeCell="A5" sqref="A5"/>
      <selection pane="bottomRight" activeCell="K9" sqref="K9:K82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110" t="s">
        <v>32</v>
      </c>
      <c r="D2" s="110"/>
      <c r="E2" s="110" t="s">
        <v>38</v>
      </c>
      <c r="F2" s="110" t="s">
        <v>33</v>
      </c>
      <c r="G2" s="110"/>
      <c r="H2" s="110"/>
      <c r="I2" s="111" t="s">
        <v>11</v>
      </c>
      <c r="J2" s="111"/>
      <c r="K2" s="111"/>
      <c r="L2" s="111"/>
      <c r="M2" s="111"/>
      <c r="N2" s="111" t="s">
        <v>31</v>
      </c>
      <c r="O2" s="111"/>
      <c r="P2" s="111"/>
      <c r="Q2" s="111"/>
      <c r="R2" s="111"/>
    </row>
    <row r="3" spans="1:18">
      <c r="C3" s="110"/>
      <c r="D3" s="110"/>
      <c r="E3" s="110"/>
      <c r="F3" s="110"/>
      <c r="G3" s="110"/>
      <c r="H3" s="110"/>
      <c r="I3" s="1" t="s">
        <v>9</v>
      </c>
      <c r="J3" s="3" t="s">
        <v>34</v>
      </c>
      <c r="K3" s="112" t="s">
        <v>35</v>
      </c>
      <c r="L3" s="112"/>
      <c r="M3" s="112"/>
      <c r="N3" s="29" t="s">
        <v>36</v>
      </c>
      <c r="O3" s="30" t="s">
        <v>34</v>
      </c>
      <c r="P3" s="113" t="s">
        <v>35</v>
      </c>
      <c r="Q3" s="114"/>
      <c r="R3" s="114"/>
    </row>
    <row r="4" spans="1:18">
      <c r="A4" t="s">
        <v>37</v>
      </c>
      <c r="C4" s="2" t="s">
        <v>1</v>
      </c>
      <c r="D4" s="2" t="s">
        <v>0</v>
      </c>
      <c r="E4" s="110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50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-55670.827203901928</v>
      </c>
      <c r="O5" s="36">
        <f t="shared" ref="O5:O36" si="3">N5*$A$13/1000</f>
        <v>-3356.9508803952863</v>
      </c>
      <c r="P5" s="32">
        <f t="shared" ref="P5:P36" si="4">O5*$A$19/1000</f>
        <v>-141878.17200902637</v>
      </c>
      <c r="Q5" s="37">
        <f t="shared" ref="Q5:Q36" si="5">P5/$A$23*1000000</f>
        <v>-62889260.642298922</v>
      </c>
      <c r="R5" s="32">
        <f>Q5/1000</f>
        <v>-62889.260642298919</v>
      </c>
    </row>
    <row r="6" spans="1:18">
      <c r="A6">
        <v>3.78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6.7582550851960036E-4</v>
      </c>
      <c r="J6" s="41">
        <f t="shared" si="1"/>
        <v>4.0752278163731899E-2</v>
      </c>
      <c r="K6" s="51">
        <f t="shared" ref="K6:K69" si="9">J6*$A$19/1000</f>
        <v>1.7223542843119648</v>
      </c>
      <c r="L6" s="51">
        <f t="shared" ref="L6:L69" si="10">K6/$A$23*1000</f>
        <v>0.76345491325884962</v>
      </c>
      <c r="M6" s="51">
        <f t="shared" ref="M6:M69" si="11">L6/1000*3600</f>
        <v>2.7484376877318586</v>
      </c>
      <c r="N6" s="35">
        <f t="shared" si="2"/>
        <v>-27740.303652845141</v>
      </c>
      <c r="O6" s="36">
        <f t="shared" si="3"/>
        <v>-1672.7403102665621</v>
      </c>
      <c r="P6" s="32">
        <f t="shared" si="4"/>
        <v>-70696.696473105985</v>
      </c>
      <c r="Q6" s="37">
        <f t="shared" si="5"/>
        <v>-31337188.152972512</v>
      </c>
      <c r="R6" s="32">
        <f t="shared" ref="R6:R69" si="12">Q6/1000</f>
        <v>-31337.188152972511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4.3431042037439543E-4</v>
      </c>
      <c r="J7" s="41">
        <f t="shared" si="1"/>
        <v>2.6188918348576042E-2</v>
      </c>
      <c r="K7" s="51">
        <f t="shared" si="9"/>
        <v>1.106848445084218</v>
      </c>
      <c r="L7" s="51">
        <f t="shared" si="10"/>
        <v>0.49062431076428098</v>
      </c>
      <c r="M7" s="51">
        <f t="shared" si="11"/>
        <v>1.7662475187514117</v>
      </c>
      <c r="N7" s="35">
        <f t="shared" si="2"/>
        <v>-15305.942022789892</v>
      </c>
      <c r="O7" s="36">
        <f t="shared" si="3"/>
        <v>-922.94830397423038</v>
      </c>
      <c r="P7" s="32">
        <f t="shared" si="4"/>
        <v>-39007.487119166872</v>
      </c>
      <c r="Q7" s="37">
        <f t="shared" si="5"/>
        <v>-17290552.801049147</v>
      </c>
      <c r="R7" s="32">
        <f t="shared" si="12"/>
        <v>-17290.552801049147</v>
      </c>
    </row>
    <row r="8" spans="1:18">
      <c r="A8" s="38">
        <f>A6*365*24*3600</f>
        <v>119206079.99999999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3.2252731096400679E-4</v>
      </c>
      <c r="J8" s="41">
        <f t="shared" si="1"/>
        <v>1.9448396851129608E-2</v>
      </c>
      <c r="K8" s="51">
        <f t="shared" si="9"/>
        <v>0.82196704451614178</v>
      </c>
      <c r="L8" s="51">
        <f t="shared" si="10"/>
        <v>0.36434709420041744</v>
      </c>
      <c r="M8" s="51">
        <f t="shared" si="11"/>
        <v>1.3116495391215028</v>
      </c>
      <c r="N8" s="35">
        <f t="shared" si="2"/>
        <v>-6656.6633432024582</v>
      </c>
      <c r="O8" s="36">
        <f t="shared" si="3"/>
        <v>-401.39679959510818</v>
      </c>
      <c r="P8" s="32">
        <f t="shared" si="4"/>
        <v>-16964.634338087653</v>
      </c>
      <c r="Q8" s="37">
        <f t="shared" si="5"/>
        <v>-7519784.7243296336</v>
      </c>
      <c r="R8" s="32">
        <f t="shared" si="12"/>
        <v>-7519.7847243296337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2.5631351749503292E-4</v>
      </c>
      <c r="J9" s="41">
        <f t="shared" si="1"/>
        <v>1.5455705104950484E-2</v>
      </c>
      <c r="K9" s="51">
        <f t="shared" si="9"/>
        <v>0.65321992055562728</v>
      </c>
      <c r="L9" s="51">
        <f t="shared" si="10"/>
        <v>0.2895478371257213</v>
      </c>
      <c r="M9" s="51">
        <f t="shared" si="11"/>
        <v>1.0423722136525968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4">
        <f t="shared" si="7"/>
        <v>2.7397260273972603E-3</v>
      </c>
      <c r="I10" s="39">
        <f t="shared" si="8"/>
        <v>2.5611656255020181E-4</v>
      </c>
      <c r="J10" s="41">
        <f t="shared" si="1"/>
        <v>1.5443828721777169E-2</v>
      </c>
      <c r="K10" s="51">
        <f t="shared" si="9"/>
        <v>0.65271797709719026</v>
      </c>
      <c r="L10" s="51">
        <f t="shared" si="10"/>
        <v>0.28932534445797442</v>
      </c>
      <c r="M10" s="51">
        <f t="shared" si="11"/>
        <v>1.0415712400487078</v>
      </c>
      <c r="N10" s="35">
        <f t="shared" si="2"/>
        <v>22.136977347449868</v>
      </c>
      <c r="O10" s="36">
        <f t="shared" si="3"/>
        <v>1.3348597340512269</v>
      </c>
      <c r="P10" s="32">
        <f t="shared" si="4"/>
        <v>56.416511799941055</v>
      </c>
      <c r="Q10" s="37">
        <f t="shared" si="5"/>
        <v>25007.31906025756</v>
      </c>
      <c r="R10" s="32">
        <f t="shared" si="12"/>
        <v>25.007319060257558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4">
        <f t="shared" si="7"/>
        <v>5.4794520547945206E-3</v>
      </c>
      <c r="I11" s="39">
        <f t="shared" si="8"/>
        <v>2.5591990021633741E-4</v>
      </c>
      <c r="J11" s="41">
        <f t="shared" si="1"/>
        <v>1.5431969983045146E-2</v>
      </c>
      <c r="K11" s="51">
        <f t="shared" si="9"/>
        <v>0.65221677936342004</v>
      </c>
      <c r="L11" s="51">
        <f t="shared" si="10"/>
        <v>0.28910318234194149</v>
      </c>
      <c r="M11" s="51">
        <f t="shared" si="11"/>
        <v>1.0407714564309893</v>
      </c>
      <c r="N11" s="35">
        <f t="shared" si="2"/>
        <v>44.256950434448662</v>
      </c>
      <c r="O11" s="36">
        <f t="shared" si="3"/>
        <v>2.668694111197254</v>
      </c>
      <c r="P11" s="32">
        <f t="shared" si="4"/>
        <v>112.78968791564074</v>
      </c>
      <c r="Q11" s="37">
        <f t="shared" si="5"/>
        <v>49995.429040620897</v>
      </c>
      <c r="R11" s="32">
        <f t="shared" si="12"/>
        <v>49.995429040620898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4">
        <f t="shared" si="7"/>
        <v>8.21917808219178E-3</v>
      </c>
      <c r="I12" s="39">
        <f t="shared" si="8"/>
        <v>2.5572352983028692E-4</v>
      </c>
      <c r="J12" s="41">
        <f t="shared" si="1"/>
        <v>1.54201288487663E-2</v>
      </c>
      <c r="K12" s="51">
        <f t="shared" si="9"/>
        <v>0.65171632566425886</v>
      </c>
      <c r="L12" s="51">
        <f t="shared" si="10"/>
        <v>0.28888135002848353</v>
      </c>
      <c r="M12" s="51">
        <f t="shared" si="11"/>
        <v>1.0399728601025406</v>
      </c>
      <c r="N12" s="35">
        <f t="shared" si="2"/>
        <v>66.359944513526287</v>
      </c>
      <c r="O12" s="36">
        <f t="shared" si="3"/>
        <v>4.0015046541656352</v>
      </c>
      <c r="P12" s="32">
        <f t="shared" si="4"/>
        <v>169.11959270365642</v>
      </c>
      <c r="Q12" s="37">
        <f t="shared" si="5"/>
        <v>74964.358467932805</v>
      </c>
      <c r="R12" s="32">
        <f t="shared" si="12"/>
        <v>74.964358467932811</v>
      </c>
    </row>
    <row r="13" spans="1:18">
      <c r="A13" s="40">
        <v>60.3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4">
        <f t="shared" si="7"/>
        <v>1.0958904109589041E-2</v>
      </c>
      <c r="I13" s="39">
        <f t="shared" si="8"/>
        <v>2.5552745073095193E-4</v>
      </c>
      <c r="J13" s="41">
        <f t="shared" si="1"/>
        <v>1.5408305279076401E-2</v>
      </c>
      <c r="K13" s="51">
        <f t="shared" si="9"/>
        <v>0.65121661431488509</v>
      </c>
      <c r="L13" s="51">
        <f t="shared" si="10"/>
        <v>0.28865984677078238</v>
      </c>
      <c r="M13" s="51">
        <f t="shared" si="11"/>
        <v>1.0391754483748166</v>
      </c>
      <c r="N13" s="35">
        <f t="shared" si="2"/>
        <v>88.445984779049184</v>
      </c>
      <c r="O13" s="36">
        <f t="shared" si="3"/>
        <v>5.3332928821766652</v>
      </c>
      <c r="P13" s="32">
        <f t="shared" si="4"/>
        <v>225.40629037231457</v>
      </c>
      <c r="Q13" s="37">
        <f t="shared" si="5"/>
        <v>99914.135803330937</v>
      </c>
      <c r="R13" s="32">
        <f t="shared" si="12"/>
        <v>99.914135803330936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4">
        <f t="shared" si="7"/>
        <v>1.3698630136986301E-2</v>
      </c>
      <c r="I14" s="39">
        <f t="shared" si="8"/>
        <v>2.5533166225927755E-4</v>
      </c>
      <c r="J14" s="41">
        <f t="shared" si="1"/>
        <v>1.5396499234234435E-2</v>
      </c>
      <c r="K14" s="51">
        <f t="shared" si="9"/>
        <v>0.65071764363568407</v>
      </c>
      <c r="L14" s="51">
        <f t="shared" si="10"/>
        <v>0.28843867182432809</v>
      </c>
      <c r="M14" s="51">
        <f t="shared" si="11"/>
        <v>1.0383792185675811</v>
      </c>
      <c r="N14" s="35">
        <f t="shared" si="2"/>
        <v>110.51509637021692</v>
      </c>
      <c r="O14" s="36">
        <f t="shared" si="3"/>
        <v>6.6640603111240795</v>
      </c>
      <c r="P14" s="32">
        <f t="shared" si="4"/>
        <v>281.64984498934808</v>
      </c>
      <c r="Q14" s="37">
        <f t="shared" si="5"/>
        <v>124844.78944563301</v>
      </c>
      <c r="R14" s="32">
        <f t="shared" si="12"/>
        <v>124.84478944563301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4">
        <f t="shared" si="7"/>
        <v>1.643835616438356E-2</v>
      </c>
      <c r="I15" s="39">
        <f t="shared" si="8"/>
        <v>2.5513616375824881E-4</v>
      </c>
      <c r="J15" s="41">
        <f t="shared" si="1"/>
        <v>1.5384710674622402E-2</v>
      </c>
      <c r="K15" s="51">
        <f t="shared" si="9"/>
        <v>0.6502194119522412</v>
      </c>
      <c r="L15" s="51">
        <f t="shared" si="10"/>
        <v>0.2882178244469154</v>
      </c>
      <c r="M15" s="51">
        <f t="shared" si="11"/>
        <v>1.0375841680088955</v>
      </c>
      <c r="N15" s="35">
        <f t="shared" si="2"/>
        <v>132.56730436829619</v>
      </c>
      <c r="O15" s="36">
        <f t="shared" si="3"/>
        <v>7.9938084534082599</v>
      </c>
      <c r="P15" s="32">
        <f t="shared" si="4"/>
        <v>337.85032047484668</v>
      </c>
      <c r="Q15" s="37">
        <f t="shared" si="5"/>
        <v>149756.34772821216</v>
      </c>
      <c r="R15" s="32">
        <f t="shared" si="12"/>
        <v>149.75634772821215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4">
        <f t="shared" si="7"/>
        <v>1.9178082191780823E-2</v>
      </c>
      <c r="I16" s="39">
        <f t="shared" si="8"/>
        <v>2.5494095457287712E-4</v>
      </c>
      <c r="J16" s="41">
        <f t="shared" si="1"/>
        <v>1.5372939560744489E-2</v>
      </c>
      <c r="K16" s="51">
        <f t="shared" si="9"/>
        <v>0.64972191759530507</v>
      </c>
      <c r="L16" s="51">
        <f t="shared" si="10"/>
        <v>0.2879973038986281</v>
      </c>
      <c r="M16" s="51">
        <f t="shared" si="11"/>
        <v>1.0367902940350613</v>
      </c>
      <c r="N16" s="35">
        <f t="shared" si="2"/>
        <v>154.60263379954034</v>
      </c>
      <c r="O16" s="36">
        <f t="shared" si="3"/>
        <v>9.3225388181122817</v>
      </c>
      <c r="P16" s="32">
        <f t="shared" si="4"/>
        <v>394.00778060869743</v>
      </c>
      <c r="Q16" s="37">
        <f t="shared" si="5"/>
        <v>174648.83892229496</v>
      </c>
      <c r="R16" s="32">
        <f t="shared" si="12"/>
        <v>174.64883892229497</v>
      </c>
    </row>
    <row r="17" spans="1:18">
      <c r="A17">
        <v>587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4">
        <f t="shared" si="7"/>
        <v>2.1917808219178082E-2</v>
      </c>
      <c r="I17" s="39">
        <f t="shared" si="8"/>
        <v>2.54746034050201E-4</v>
      </c>
      <c r="J17" s="41">
        <f t="shared" si="1"/>
        <v>1.536118585322712E-2</v>
      </c>
      <c r="K17" s="51">
        <f t="shared" si="9"/>
        <v>0.64922515890079102</v>
      </c>
      <c r="L17" s="51">
        <f t="shared" si="10"/>
        <v>0.28777710944183998</v>
      </c>
      <c r="M17" s="51">
        <f t="shared" si="11"/>
        <v>1.0359975939906241</v>
      </c>
      <c r="N17" s="35">
        <f t="shared" si="2"/>
        <v>176.62110963242361</v>
      </c>
      <c r="O17" s="36">
        <f t="shared" si="3"/>
        <v>10.650252910835142</v>
      </c>
      <c r="P17" s="32">
        <f t="shared" si="4"/>
        <v>450.1222890235365</v>
      </c>
      <c r="Q17" s="37">
        <f t="shared" si="5"/>
        <v>199522.29123383711</v>
      </c>
      <c r="R17" s="32">
        <f t="shared" si="12"/>
        <v>199.52229123383711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4">
        <f t="shared" si="7"/>
        <v>2.4657534246575342E-2</v>
      </c>
      <c r="I18" s="39">
        <f t="shared" si="8"/>
        <v>2.5455140153926798E-4</v>
      </c>
      <c r="J18" s="41">
        <f t="shared" si="1"/>
        <v>1.5349449512817859E-2</v>
      </c>
      <c r="K18" s="51">
        <f t="shared" si="9"/>
        <v>0.64872913420973399</v>
      </c>
      <c r="L18" s="51">
        <f t="shared" si="10"/>
        <v>0.28755724034119412</v>
      </c>
      <c r="M18" s="51">
        <f t="shared" si="11"/>
        <v>1.0352060652282988</v>
      </c>
      <c r="N18" s="35">
        <f t="shared" si="2"/>
        <v>198.62275677871659</v>
      </c>
      <c r="O18" s="36">
        <f t="shared" si="3"/>
        <v>11.976952233756611</v>
      </c>
      <c r="P18" s="32">
        <f t="shared" si="4"/>
        <v>506.19390920748941</v>
      </c>
      <c r="Q18" s="37">
        <f t="shared" si="5"/>
        <v>224376.73280473822</v>
      </c>
      <c r="R18" s="32">
        <f t="shared" si="12"/>
        <v>224.37673280473823</v>
      </c>
    </row>
    <row r="19" spans="1:18">
      <c r="A19">
        <f>A17*72</f>
        <v>42264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4">
        <f t="shared" si="7"/>
        <v>2.7397260273972601E-2</v>
      </c>
      <c r="I19" s="39">
        <f t="shared" si="8"/>
        <v>2.5435705639113604E-4</v>
      </c>
      <c r="J19" s="41">
        <f t="shared" si="1"/>
        <v>1.5337730500385503E-2</v>
      </c>
      <c r="K19" s="51">
        <f t="shared" si="9"/>
        <v>0.64823384186829291</v>
      </c>
      <c r="L19" s="51">
        <f t="shared" si="10"/>
        <v>0.28733769586360497</v>
      </c>
      <c r="M19" s="51">
        <f t="shared" si="11"/>
        <v>1.034415705108978</v>
      </c>
      <c r="N19" s="35">
        <f t="shared" si="2"/>
        <v>220.60760009333259</v>
      </c>
      <c r="O19" s="36">
        <f t="shared" si="3"/>
        <v>13.302638285627955</v>
      </c>
      <c r="P19" s="32">
        <f t="shared" si="4"/>
        <v>562.22270450377994</v>
      </c>
      <c r="Q19" s="37">
        <f t="shared" si="5"/>
        <v>249212.19171266843</v>
      </c>
      <c r="R19" s="32">
        <f t="shared" si="12"/>
        <v>249.21219171266841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4">
        <f t="shared" si="7"/>
        <v>3.0136986301369864E-2</v>
      </c>
      <c r="I20" s="39">
        <f t="shared" si="8"/>
        <v>2.5416299795885444E-4</v>
      </c>
      <c r="J20" s="41">
        <f t="shared" si="1"/>
        <v>1.5326028776918922E-2</v>
      </c>
      <c r="K20" s="51">
        <f t="shared" si="9"/>
        <v>0.64773928022770133</v>
      </c>
      <c r="L20" s="51">
        <f t="shared" si="10"/>
        <v>0.28711847527823642</v>
      </c>
      <c r="M20" s="51">
        <f t="shared" si="11"/>
        <v>1.0336265110016511</v>
      </c>
      <c r="N20" s="35">
        <f t="shared" si="2"/>
        <v>242.57566437970615</v>
      </c>
      <c r="O20" s="36">
        <f t="shared" si="3"/>
        <v>14.627312562096281</v>
      </c>
      <c r="P20" s="32">
        <f t="shared" si="4"/>
        <v>618.20873812443722</v>
      </c>
      <c r="Q20" s="37">
        <f t="shared" si="5"/>
        <v>274028.69597714412</v>
      </c>
      <c r="R20" s="32">
        <f t="shared" si="12"/>
        <v>274.02869597714414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4">
        <f t="shared" si="7"/>
        <v>3.287671232876712E-2</v>
      </c>
      <c r="I21" s="39">
        <f t="shared" si="8"/>
        <v>2.5396922559746849E-4</v>
      </c>
      <c r="J21" s="41">
        <f t="shared" si="1"/>
        <v>1.531434430352735E-2</v>
      </c>
      <c r="K21" s="51">
        <f t="shared" si="9"/>
        <v>0.64724544764427994</v>
      </c>
      <c r="L21" s="51">
        <f t="shared" si="10"/>
        <v>0.28689957785650705</v>
      </c>
      <c r="M21" s="51">
        <f t="shared" si="11"/>
        <v>1.0328384802834254</v>
      </c>
      <c r="N21" s="35">
        <f t="shared" si="2"/>
        <v>264.52697438003497</v>
      </c>
      <c r="O21" s="36">
        <f t="shared" si="3"/>
        <v>15.950976555116107</v>
      </c>
      <c r="P21" s="32">
        <f t="shared" si="4"/>
        <v>674.15207312542714</v>
      </c>
      <c r="Q21" s="37">
        <f t="shared" si="5"/>
        <v>298826.27354850492</v>
      </c>
      <c r="R21" s="32">
        <f t="shared" si="12"/>
        <v>298.8262735485049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4">
        <f t="shared" si="7"/>
        <v>3.5616438356164383E-2</v>
      </c>
      <c r="I22" s="39">
        <f t="shared" si="8"/>
        <v>2.5377573866400423E-4</v>
      </c>
      <c r="J22" s="41">
        <f t="shared" si="1"/>
        <v>1.5302677041439455E-2</v>
      </c>
      <c r="K22" s="51">
        <f t="shared" si="9"/>
        <v>0.64675234247939717</v>
      </c>
      <c r="L22" s="51">
        <f t="shared" si="10"/>
        <v>0.28668100287207321</v>
      </c>
      <c r="M22" s="51">
        <f t="shared" si="11"/>
        <v>1.0320516103394635</v>
      </c>
      <c r="N22" s="35">
        <f t="shared" si="2"/>
        <v>286.46155478327069</v>
      </c>
      <c r="O22" s="36">
        <f t="shared" si="3"/>
        <v>17.273631753431221</v>
      </c>
      <c r="P22" s="32">
        <f t="shared" si="4"/>
        <v>730.05277242701709</v>
      </c>
      <c r="Q22" s="37">
        <f t="shared" si="5"/>
        <v>323604.95231694018</v>
      </c>
      <c r="R22" s="32">
        <f t="shared" si="12"/>
        <v>323.60495231694017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4">
        <f t="shared" si="7"/>
        <v>3.8356164383561646E-2</v>
      </c>
      <c r="I23" s="39">
        <f t="shared" si="8"/>
        <v>2.5358253651746129E-4</v>
      </c>
      <c r="J23" s="41">
        <f t="shared" si="1"/>
        <v>1.5291026952002915E-2</v>
      </c>
      <c r="K23" s="51">
        <f t="shared" si="9"/>
        <v>0.64625996309945122</v>
      </c>
      <c r="L23" s="51">
        <f t="shared" si="10"/>
        <v>0.28646274960082058</v>
      </c>
      <c r="M23" s="51">
        <f t="shared" si="11"/>
        <v>1.0312658985629541</v>
      </c>
      <c r="N23" s="35">
        <f t="shared" si="2"/>
        <v>308.37943022304449</v>
      </c>
      <c r="O23" s="36">
        <f t="shared" si="3"/>
        <v>18.595279642449583</v>
      </c>
      <c r="P23" s="32">
        <f t="shared" si="4"/>
        <v>785.91089880848915</v>
      </c>
      <c r="Q23" s="37">
        <f t="shared" si="5"/>
        <v>348364.7601101459</v>
      </c>
      <c r="R23" s="32">
        <f t="shared" si="12"/>
        <v>348.36476011014588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4">
        <f t="shared" si="7"/>
        <v>4.1095890410958902E-2</v>
      </c>
      <c r="I24" s="39">
        <f t="shared" si="8"/>
        <v>2.5338961851880575E-4</v>
      </c>
      <c r="J24" s="41">
        <f t="shared" si="1"/>
        <v>1.5279393996683986E-2</v>
      </c>
      <c r="K24" s="51">
        <f t="shared" si="9"/>
        <v>0.64576830787585193</v>
      </c>
      <c r="L24" s="51">
        <f t="shared" si="10"/>
        <v>0.28624481732085633</v>
      </c>
      <c r="M24" s="51">
        <f t="shared" si="11"/>
        <v>1.0304813423550829</v>
      </c>
      <c r="N24" s="35">
        <f t="shared" si="2"/>
        <v>330.28062527720584</v>
      </c>
      <c r="O24" s="36">
        <f t="shared" si="3"/>
        <v>19.91592170421551</v>
      </c>
      <c r="P24" s="32">
        <f t="shared" si="4"/>
        <v>841.72651490696421</v>
      </c>
      <c r="Q24" s="37">
        <f t="shared" si="5"/>
        <v>373105.72469280328</v>
      </c>
      <c r="R24" s="32">
        <f t="shared" si="12"/>
        <v>373.10572469280328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4">
        <f t="shared" si="7"/>
        <v>4.3835616438356165E-2</v>
      </c>
      <c r="I25" s="39">
        <f t="shared" si="8"/>
        <v>2.5319698403096388E-4</v>
      </c>
      <c r="J25" s="41">
        <f t="shared" si="1"/>
        <v>1.5267778137067121E-2</v>
      </c>
      <c r="K25" s="51">
        <f t="shared" si="9"/>
        <v>0.64527737518500472</v>
      </c>
      <c r="L25" s="51">
        <f t="shared" si="10"/>
        <v>0.28602720531250209</v>
      </c>
      <c r="M25" s="51">
        <f t="shared" si="11"/>
        <v>1.0296979391250074</v>
      </c>
      <c r="N25" s="35">
        <f t="shared" si="2"/>
        <v>352.16516446789961</v>
      </c>
      <c r="O25" s="36">
        <f t="shared" si="3"/>
        <v>21.235559417414343</v>
      </c>
      <c r="P25" s="32">
        <f t="shared" si="4"/>
        <v>897.4996832175998</v>
      </c>
      <c r="Q25" s="37">
        <f t="shared" si="5"/>
        <v>397827.87376666657</v>
      </c>
      <c r="R25" s="32">
        <f t="shared" si="12"/>
        <v>397.82787376666658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4">
        <f t="shared" si="7"/>
        <v>4.6575342465753428E-2</v>
      </c>
      <c r="I26" s="39">
        <f t="shared" si="8"/>
        <v>2.5300463241881077E-4</v>
      </c>
      <c r="J26" s="41">
        <f t="shared" si="1"/>
        <v>1.5256179334854288E-2</v>
      </c>
      <c r="K26" s="51">
        <f t="shared" si="9"/>
        <v>0.64478716340828168</v>
      </c>
      <c r="L26" s="51">
        <f t="shared" si="10"/>
        <v>0.28580991285828089</v>
      </c>
      <c r="M26" s="51">
        <f t="shared" si="11"/>
        <v>1.0289156862898112</v>
      </c>
      <c r="N26" s="35">
        <f t="shared" si="2"/>
        <v>374.0330722653307</v>
      </c>
      <c r="O26" s="36">
        <f t="shared" si="3"/>
        <v>22.554194257599441</v>
      </c>
      <c r="P26" s="32">
        <f t="shared" si="4"/>
        <v>953.23046610318272</v>
      </c>
      <c r="Q26" s="37">
        <f t="shared" si="5"/>
        <v>422531.23497481504</v>
      </c>
      <c r="R26" s="32">
        <f t="shared" si="12"/>
        <v>422.53123497481505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4">
        <f t="shared" si="7"/>
        <v>4.9315068493150684E-2</v>
      </c>
      <c r="I27" s="39">
        <f t="shared" si="8"/>
        <v>2.5281256304916951E-4</v>
      </c>
      <c r="J27" s="41">
        <f t="shared" si="1"/>
        <v>1.524459755186492E-2</v>
      </c>
      <c r="K27" s="51">
        <f t="shared" si="9"/>
        <v>0.64429767093201895</v>
      </c>
      <c r="L27" s="51">
        <f t="shared" si="10"/>
        <v>0.28559293924291618</v>
      </c>
      <c r="M27" s="51">
        <f t="shared" si="11"/>
        <v>1.0281345812744982</v>
      </c>
      <c r="N27" s="35">
        <f t="shared" si="2"/>
        <v>395.88437307977352</v>
      </c>
      <c r="O27" s="36">
        <f t="shared" si="3"/>
        <v>23.871827696710341</v>
      </c>
      <c r="P27" s="32">
        <f t="shared" si="4"/>
        <v>1008.9189257737659</v>
      </c>
      <c r="Q27" s="37">
        <f t="shared" si="5"/>
        <v>447215.83589262672</v>
      </c>
      <c r="R27" s="32">
        <f t="shared" si="12"/>
        <v>447.21583589262673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4">
        <f t="shared" si="7"/>
        <v>5.2054794520547946E-2</v>
      </c>
      <c r="I28" s="39">
        <f t="shared" si="8"/>
        <v>2.5262077529079646E-4</v>
      </c>
      <c r="J28" s="41">
        <f t="shared" si="1"/>
        <v>1.5233032750035026E-2</v>
      </c>
      <c r="K28" s="51">
        <f t="shared" si="9"/>
        <v>0.64380889614748038</v>
      </c>
      <c r="L28" s="51">
        <f t="shared" si="10"/>
        <v>0.28537628375331575</v>
      </c>
      <c r="M28" s="51">
        <f t="shared" si="11"/>
        <v>1.0273546215119367</v>
      </c>
      <c r="N28" s="35">
        <f t="shared" si="2"/>
        <v>417.71909126986986</v>
      </c>
      <c r="O28" s="36">
        <f t="shared" si="3"/>
        <v>25.188461203573151</v>
      </c>
      <c r="P28" s="32">
        <f t="shared" si="4"/>
        <v>1064.5651243078157</v>
      </c>
      <c r="Q28" s="37">
        <f t="shared" si="5"/>
        <v>471881.70403715235</v>
      </c>
      <c r="R28" s="32">
        <f t="shared" si="12"/>
        <v>471.88170403715236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4">
        <f t="shared" si="7"/>
        <v>5.4794520547945202E-2</v>
      </c>
      <c r="I29" s="39">
        <f t="shared" si="8"/>
        <v>2.5242926851437608E-4</v>
      </c>
      <c r="J29" s="41">
        <f t="shared" si="1"/>
        <v>1.5221484891416876E-2</v>
      </c>
      <c r="K29" s="51">
        <f t="shared" si="9"/>
        <v>0.6433208374508429</v>
      </c>
      <c r="L29" s="51">
        <f t="shared" si="10"/>
        <v>0.28515994567856512</v>
      </c>
      <c r="M29" s="51">
        <f t="shared" si="11"/>
        <v>1.0265758044428346</v>
      </c>
      <c r="N29" s="35">
        <f t="shared" si="2"/>
        <v>439.53725114093862</v>
      </c>
      <c r="O29" s="36">
        <f t="shared" si="3"/>
        <v>26.5040962437986</v>
      </c>
      <c r="P29" s="32">
        <f t="shared" si="4"/>
        <v>1120.1691236479039</v>
      </c>
      <c r="Q29" s="37">
        <f t="shared" si="5"/>
        <v>496528.86686520564</v>
      </c>
      <c r="R29" s="32">
        <f t="shared" si="12"/>
        <v>496.52886686520566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4">
        <f t="shared" si="7"/>
        <v>5.7534246575342465E-2</v>
      </c>
      <c r="I30" s="39">
        <f t="shared" si="8"/>
        <v>2.5223804209251118E-4</v>
      </c>
      <c r="J30" s="41">
        <f t="shared" si="1"/>
        <v>1.5209953938178424E-2</v>
      </c>
      <c r="K30" s="51">
        <f t="shared" si="9"/>
        <v>0.64283349324317296</v>
      </c>
      <c r="L30" s="51">
        <f t="shared" si="10"/>
        <v>0.28494392430991711</v>
      </c>
      <c r="M30" s="51">
        <f t="shared" si="11"/>
        <v>1.0257981275157015</v>
      </c>
      <c r="N30" s="35">
        <f t="shared" si="2"/>
        <v>461.33887694351608</v>
      </c>
      <c r="O30" s="36">
        <f t="shared" si="3"/>
        <v>27.818734279694016</v>
      </c>
      <c r="P30" s="32">
        <f t="shared" si="4"/>
        <v>1175.7309855969879</v>
      </c>
      <c r="Q30" s="37">
        <f t="shared" si="5"/>
        <v>521157.35177171452</v>
      </c>
      <c r="R30" s="32">
        <f t="shared" si="12"/>
        <v>521.1573517717145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4">
        <f t="shared" si="7"/>
        <v>6.0273972602739728E-2</v>
      </c>
      <c r="I31" s="39">
        <f t="shared" si="8"/>
        <v>2.5204709539972575E-4</v>
      </c>
      <c r="J31" s="41">
        <f t="shared" si="1"/>
        <v>1.5198439852603463E-2</v>
      </c>
      <c r="K31" s="51">
        <f t="shared" si="9"/>
        <v>0.64234686193043278</v>
      </c>
      <c r="L31" s="51">
        <f t="shared" si="10"/>
        <v>0.2847282189407947</v>
      </c>
      <c r="M31" s="51">
        <f t="shared" si="11"/>
        <v>1.025021588186861</v>
      </c>
      <c r="N31" s="35">
        <f t="shared" si="2"/>
        <v>483.12399287097389</v>
      </c>
      <c r="O31" s="36">
        <f t="shared" si="3"/>
        <v>29.132376770119723</v>
      </c>
      <c r="P31" s="32">
        <f t="shared" si="4"/>
        <v>1231.25077181234</v>
      </c>
      <c r="Q31" s="37">
        <f t="shared" si="5"/>
        <v>545767.1860870301</v>
      </c>
      <c r="R31" s="32">
        <f t="shared" si="12"/>
        <v>545.76718608703015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4">
        <f t="shared" si="7"/>
        <v>6.3013698630136991E-2</v>
      </c>
      <c r="I32" s="39">
        <f t="shared" si="8"/>
        <v>2.5185642781244189E-4</v>
      </c>
      <c r="J32" s="41">
        <f t="shared" si="1"/>
        <v>1.5186942597090245E-2</v>
      </c>
      <c r="K32" s="51">
        <f t="shared" si="9"/>
        <v>0.64186094192342213</v>
      </c>
      <c r="L32" s="51">
        <f t="shared" si="10"/>
        <v>0.28451282886676516</v>
      </c>
      <c r="M32" s="51">
        <f t="shared" si="11"/>
        <v>1.0242461839203545</v>
      </c>
      <c r="N32" s="35">
        <f t="shared" si="2"/>
        <v>504.89262306643417</v>
      </c>
      <c r="O32" s="36">
        <f t="shared" si="3"/>
        <v>30.445025170905978</v>
      </c>
      <c r="P32" s="32">
        <f t="shared" si="4"/>
        <v>1286.7285438231702</v>
      </c>
      <c r="Q32" s="37">
        <f t="shared" si="5"/>
        <v>570358.39708473859</v>
      </c>
      <c r="R32" s="32">
        <f t="shared" si="12"/>
        <v>570.35839708473861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4">
        <f t="shared" si="7"/>
        <v>6.575342465753424E-2</v>
      </c>
      <c r="I33" s="39">
        <f t="shared" si="8"/>
        <v>2.5166603870898339E-4</v>
      </c>
      <c r="J33" s="41">
        <f t="shared" si="1"/>
        <v>1.5175462134151697E-2</v>
      </c>
      <c r="K33" s="51">
        <f t="shared" si="9"/>
        <v>0.64137573163778738</v>
      </c>
      <c r="L33" s="51">
        <f t="shared" si="10"/>
        <v>0.28429775338554403</v>
      </c>
      <c r="M33" s="51">
        <f t="shared" si="11"/>
        <v>1.0234719121879585</v>
      </c>
      <c r="N33" s="35">
        <f t="shared" si="2"/>
        <v>526.64479161846691</v>
      </c>
      <c r="O33" s="36">
        <f t="shared" si="3"/>
        <v>31.756680934593554</v>
      </c>
      <c r="P33" s="32">
        <f t="shared" si="4"/>
        <v>1342.164363019662</v>
      </c>
      <c r="Q33" s="37">
        <f t="shared" si="5"/>
        <v>594931.01197680051</v>
      </c>
      <c r="R33" s="32">
        <f t="shared" si="12"/>
        <v>594.93101197680051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4">
        <f t="shared" si="7"/>
        <v>6.8493150684931503E-2</v>
      </c>
      <c r="I34" s="39">
        <f t="shared" si="8"/>
        <v>2.5147592746956857E-4</v>
      </c>
      <c r="J34" s="41">
        <f t="shared" si="1"/>
        <v>1.5163998426414985E-2</v>
      </c>
      <c r="K34" s="51">
        <f t="shared" si="9"/>
        <v>0.6408912294940029</v>
      </c>
      <c r="L34" s="51">
        <f t="shared" si="10"/>
        <v>0.28408299179698709</v>
      </c>
      <c r="M34" s="51">
        <f t="shared" si="11"/>
        <v>1.0226987704691535</v>
      </c>
      <c r="N34" s="35">
        <f t="shared" si="2"/>
        <v>548.38052255809305</v>
      </c>
      <c r="O34" s="36">
        <f t="shared" si="3"/>
        <v>33.067345510253006</v>
      </c>
      <c r="P34" s="32">
        <f t="shared" si="4"/>
        <v>1397.558290645333</v>
      </c>
      <c r="Q34" s="37">
        <f t="shared" si="5"/>
        <v>619485.0579101654</v>
      </c>
      <c r="R34" s="32">
        <f t="shared" si="12"/>
        <v>619.48505791016544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4">
        <f t="shared" si="7"/>
        <v>7.1232876712328766E-2</v>
      </c>
      <c r="I35" s="39">
        <f t="shared" si="8"/>
        <v>2.5128609347629103E-4</v>
      </c>
      <c r="J35" s="41">
        <f t="shared" si="1"/>
        <v>1.5152551436620348E-2</v>
      </c>
      <c r="K35" s="51">
        <f t="shared" si="9"/>
        <v>0.64040743391732236</v>
      </c>
      <c r="L35" s="51">
        <f t="shared" si="10"/>
        <v>0.28386854340306844</v>
      </c>
      <c r="M35" s="51">
        <f t="shared" si="11"/>
        <v>1.0219267562510463</v>
      </c>
      <c r="N35" s="35">
        <f t="shared" si="2"/>
        <v>570.09983986931161</v>
      </c>
      <c r="O35" s="36">
        <f t="shared" si="3"/>
        <v>34.377020344119487</v>
      </c>
      <c r="P35" s="32">
        <f t="shared" si="4"/>
        <v>1452.9103878238659</v>
      </c>
      <c r="Q35" s="37">
        <f t="shared" si="5"/>
        <v>644020.56197866402</v>
      </c>
      <c r="R35" s="32">
        <f t="shared" si="12"/>
        <v>644.02056197866398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4">
        <f t="shared" si="7"/>
        <v>7.3972602739726029E-2</v>
      </c>
      <c r="I36" s="39">
        <f t="shared" si="8"/>
        <v>2.5109653611313058E-4</v>
      </c>
      <c r="J36" s="41">
        <f t="shared" si="1"/>
        <v>1.5141121127621773E-2</v>
      </c>
      <c r="K36" s="51">
        <f t="shared" si="9"/>
        <v>0.63992434333780657</v>
      </c>
      <c r="L36" s="51">
        <f t="shared" si="10"/>
        <v>0.283654407507893</v>
      </c>
      <c r="M36" s="51">
        <f t="shared" si="11"/>
        <v>1.0211558670284147</v>
      </c>
      <c r="N36" s="35">
        <f t="shared" si="2"/>
        <v>591.802767477727</v>
      </c>
      <c r="O36" s="36">
        <f t="shared" si="3"/>
        <v>35.685706878906942</v>
      </c>
      <c r="P36" s="32">
        <f t="shared" si="4"/>
        <v>1508.220715530123</v>
      </c>
      <c r="Q36" s="37">
        <f t="shared" si="5"/>
        <v>668537.55121016095</v>
      </c>
      <c r="R36" s="32">
        <f t="shared" si="12"/>
        <v>668.53755121016093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4">
        <f t="shared" si="7"/>
        <v>7.6712328767123292E-2</v>
      </c>
      <c r="I37" s="39">
        <f t="shared" si="8"/>
        <v>2.509072547659274E-4</v>
      </c>
      <c r="J37" s="41">
        <f t="shared" ref="J37:J68" si="16">$A$13*I37</f>
        <v>1.5129707462385423E-2</v>
      </c>
      <c r="K37" s="51">
        <f t="shared" si="9"/>
        <v>0.63944195619025757</v>
      </c>
      <c r="L37" s="51">
        <f t="shared" si="10"/>
        <v>0.28344058341766737</v>
      </c>
      <c r="M37" s="51">
        <f t="shared" si="11"/>
        <v>1.0203861003036026</v>
      </c>
      <c r="N37" s="35">
        <f t="shared" ref="N37:N68" si="17">0.066/0.8*(C37^0.8-$C$9^0.8-(C37+$A$8)^0.8+($C$9+$A$8)^0.8)</f>
        <v>613.48932925838744</v>
      </c>
      <c r="O37" s="36">
        <f t="shared" ref="O37:O68" si="18">N37*$A$13/1000</f>
        <v>36.99340655428076</v>
      </c>
      <c r="P37" s="32">
        <f t="shared" ref="P37:P68" si="19">O37*$A$19/1000</f>
        <v>1563.4893346101221</v>
      </c>
      <c r="Q37" s="37">
        <f t="shared" ref="Q37:Q68" si="20">P37/$A$23*1000000</f>
        <v>693036.05257540883</v>
      </c>
      <c r="R37" s="32">
        <f t="shared" si="12"/>
        <v>693.0360525754088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4">
        <f t="shared" si="7"/>
        <v>7.9452054794520555E-2</v>
      </c>
      <c r="I38" s="39">
        <f t="shared" ref="I38:I69" si="21">0.066*($C38^-0.2-($A$8+$C38)^-0.2)</f>
        <v>2.5071824882238976E-4</v>
      </c>
      <c r="J38" s="41">
        <f t="shared" si="16"/>
        <v>1.5118310403990101E-2</v>
      </c>
      <c r="K38" s="51">
        <f t="shared" si="9"/>
        <v>0.63896027091423768</v>
      </c>
      <c r="L38" s="51">
        <f t="shared" si="10"/>
        <v>0.28322707044070822</v>
      </c>
      <c r="M38" s="51">
        <f t="shared" si="11"/>
        <v>1.0196174535865496</v>
      </c>
      <c r="N38" s="35">
        <f t="shared" si="17"/>
        <v>635.15954903340207</v>
      </c>
      <c r="O38" s="36">
        <f t="shared" si="18"/>
        <v>38.300120806714141</v>
      </c>
      <c r="P38" s="32">
        <f t="shared" si="19"/>
        <v>1618.7163057749665</v>
      </c>
      <c r="Q38" s="37">
        <f t="shared" si="20"/>
        <v>717516.09298535751</v>
      </c>
      <c r="R38" s="32">
        <f t="shared" si="12"/>
        <v>717.51609298535755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4">
        <f t="shared" si="7"/>
        <v>8.2191780821917804E-2</v>
      </c>
      <c r="I39" s="39">
        <f t="shared" si="21"/>
        <v>2.5052951767207913E-4</v>
      </c>
      <c r="J39" s="41">
        <f t="shared" si="16"/>
        <v>1.5106929915626371E-2</v>
      </c>
      <c r="K39" s="51">
        <f t="shared" si="9"/>
        <v>0.63847928595403303</v>
      </c>
      <c r="L39" s="51">
        <f t="shared" si="10"/>
        <v>0.283013867887426</v>
      </c>
      <c r="M39" s="51">
        <f t="shared" si="11"/>
        <v>1.0188499243947335</v>
      </c>
      <c r="N39" s="35">
        <f t="shared" si="17"/>
        <v>656.81345056917519</v>
      </c>
      <c r="O39" s="36">
        <f t="shared" si="18"/>
        <v>39.605851069321261</v>
      </c>
      <c r="P39" s="32">
        <f t="shared" si="19"/>
        <v>1673.9016895937939</v>
      </c>
      <c r="Q39" s="37">
        <f t="shared" si="20"/>
        <v>741977.69928802922</v>
      </c>
      <c r="R39" s="32">
        <f t="shared" si="12"/>
        <v>741.97769928802927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4">
        <f t="shared" si="7"/>
        <v>8.4931506849315067E-2</v>
      </c>
      <c r="I40" s="39">
        <f t="shared" si="21"/>
        <v>2.5034106070640118E-4</v>
      </c>
      <c r="J40" s="41">
        <f t="shared" si="16"/>
        <v>1.509556596059599E-2</v>
      </c>
      <c r="K40" s="51">
        <f t="shared" si="9"/>
        <v>0.63799899975862884</v>
      </c>
      <c r="L40" s="51">
        <f t="shared" si="10"/>
        <v>0.28280097507031421</v>
      </c>
      <c r="M40" s="51">
        <f t="shared" si="11"/>
        <v>1.0180835102531312</v>
      </c>
      <c r="N40" s="35">
        <f t="shared" si="17"/>
        <v>678.45105758324496</v>
      </c>
      <c r="O40" s="36">
        <f t="shared" si="18"/>
        <v>40.910598772269665</v>
      </c>
      <c r="P40" s="32">
        <f t="shared" si="19"/>
        <v>1729.0455465112052</v>
      </c>
      <c r="Q40" s="37">
        <f t="shared" si="20"/>
        <v>766420.89827624348</v>
      </c>
      <c r="R40" s="32">
        <f t="shared" si="12"/>
        <v>766.42089827624352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4">
        <f t="shared" si="7"/>
        <v>8.7671232876712329E-2</v>
      </c>
      <c r="I41" s="39">
        <f t="shared" si="21"/>
        <v>2.5015287731860618E-4</v>
      </c>
      <c r="J41" s="41">
        <f t="shared" si="16"/>
        <v>1.5084218502311952E-2</v>
      </c>
      <c r="K41" s="51">
        <f t="shared" si="9"/>
        <v>0.63751941078171237</v>
      </c>
      <c r="L41" s="51">
        <f t="shared" si="10"/>
        <v>0.28258839130395053</v>
      </c>
      <c r="M41" s="51">
        <f t="shared" si="11"/>
        <v>1.0173182086942218</v>
      </c>
      <c r="N41" s="35">
        <f t="shared" si="17"/>
        <v>700.0723937380593</v>
      </c>
      <c r="O41" s="36">
        <f t="shared" si="18"/>
        <v>42.214365342404975</v>
      </c>
      <c r="P41" s="32">
        <f t="shared" si="19"/>
        <v>1784.1479368314037</v>
      </c>
      <c r="Q41" s="37">
        <f t="shared" si="20"/>
        <v>790845.7166805868</v>
      </c>
      <c r="R41" s="32">
        <f t="shared" si="12"/>
        <v>790.84571668058675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4">
        <f t="shared" si="7"/>
        <v>9.0410958904109592E-2</v>
      </c>
      <c r="I42" s="39">
        <f t="shared" si="21"/>
        <v>2.4996496690377583E-4</v>
      </c>
      <c r="J42" s="41">
        <f t="shared" si="16"/>
        <v>1.5072887504297682E-2</v>
      </c>
      <c r="K42" s="51">
        <f t="shared" si="9"/>
        <v>0.63704051748163726</v>
      </c>
      <c r="L42" s="51">
        <f t="shared" si="10"/>
        <v>0.28237611590498107</v>
      </c>
      <c r="M42" s="51">
        <f t="shared" si="11"/>
        <v>1.0165540172579319</v>
      </c>
      <c r="N42" s="35">
        <f t="shared" si="17"/>
        <v>721.67748264481781</v>
      </c>
      <c r="O42" s="36">
        <f t="shared" si="18"/>
        <v>43.51715220348251</v>
      </c>
      <c r="P42" s="32">
        <f t="shared" si="19"/>
        <v>1839.2089207279848</v>
      </c>
      <c r="Q42" s="37">
        <f t="shared" si="20"/>
        <v>815252.18117375206</v>
      </c>
      <c r="R42" s="32">
        <f t="shared" si="12"/>
        <v>815.25218117375209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4">
        <f t="shared" si="7"/>
        <v>9.3150684931506855E-2</v>
      </c>
      <c r="I43" s="39">
        <f t="shared" si="21"/>
        <v>2.4977732885881661E-4</v>
      </c>
      <c r="J43" s="41">
        <f t="shared" si="16"/>
        <v>1.506157293018664E-2</v>
      </c>
      <c r="K43" s="51">
        <f t="shared" si="9"/>
        <v>0.63656231832140819</v>
      </c>
      <c r="L43" s="51">
        <f t="shared" si="10"/>
        <v>0.28216414819211361</v>
      </c>
      <c r="M43" s="51">
        <f t="shared" si="11"/>
        <v>1.0157909334916089</v>
      </c>
      <c r="N43" s="35">
        <f t="shared" si="17"/>
        <v>743.26634786362536</v>
      </c>
      <c r="O43" s="36">
        <f t="shared" si="18"/>
        <v>44.81896077617661</v>
      </c>
      <c r="P43" s="32">
        <f t="shared" si="19"/>
        <v>1894.2285582443283</v>
      </c>
      <c r="Q43" s="37">
        <f t="shared" si="20"/>
        <v>839640.3183707128</v>
      </c>
      <c r="R43" s="32">
        <f t="shared" si="12"/>
        <v>839.64031837071275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4">
        <f t="shared" si="7"/>
        <v>9.5890410958904104E-2</v>
      </c>
      <c r="I44" s="39">
        <f t="shared" si="21"/>
        <v>2.4958996258245606E-4</v>
      </c>
      <c r="J44" s="41">
        <f t="shared" si="16"/>
        <v>1.50502747437221E-2</v>
      </c>
      <c r="K44" s="51">
        <f t="shared" si="9"/>
        <v>0.63608481176867082</v>
      </c>
      <c r="L44" s="51">
        <f t="shared" si="10"/>
        <v>0.28195248748611296</v>
      </c>
      <c r="M44" s="51">
        <f t="shared" si="11"/>
        <v>1.0150289549500067</v>
      </c>
      <c r="N44" s="35">
        <f t="shared" si="17"/>
        <v>764.8390128998808</v>
      </c>
      <c r="O44" s="36">
        <f t="shared" si="18"/>
        <v>46.119792477862809</v>
      </c>
      <c r="P44" s="32">
        <f t="shared" si="19"/>
        <v>1949.2069092843938</v>
      </c>
      <c r="Q44" s="37">
        <f t="shared" si="20"/>
        <v>864010.15482464258</v>
      </c>
      <c r="R44" s="32">
        <f t="shared" si="12"/>
        <v>864.01015482464254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4">
        <f t="shared" si="7"/>
        <v>9.8630136986301367E-2</v>
      </c>
      <c r="I45" s="39">
        <f t="shared" si="21"/>
        <v>2.4940286747523462E-4</v>
      </c>
      <c r="J45" s="41">
        <f t="shared" si="16"/>
        <v>1.5038992908756647E-2</v>
      </c>
      <c r="K45" s="51">
        <f t="shared" si="9"/>
        <v>0.63560799629569087</v>
      </c>
      <c r="L45" s="51">
        <f t="shared" si="10"/>
        <v>0.28174113310979204</v>
      </c>
      <c r="M45" s="51">
        <f t="shared" si="11"/>
        <v>1.0142680791952512</v>
      </c>
      <c r="N45" s="35">
        <f t="shared" si="17"/>
        <v>786.39550120781178</v>
      </c>
      <c r="O45" s="36">
        <f t="shared" si="18"/>
        <v>47.419648722831049</v>
      </c>
      <c r="P45" s="32">
        <f t="shared" si="19"/>
        <v>2004.1440336217315</v>
      </c>
      <c r="Q45" s="37">
        <f t="shared" si="20"/>
        <v>888361.71703090938</v>
      </c>
      <c r="R45" s="32">
        <f t="shared" si="12"/>
        <v>888.3617170309094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4">
        <f t="shared" si="7"/>
        <v>0.10136986301369863</v>
      </c>
      <c r="I46" s="39">
        <f t="shared" si="21"/>
        <v>2.4921604293949692E-4</v>
      </c>
      <c r="J46" s="41">
        <f t="shared" si="16"/>
        <v>1.5027727389251663E-2</v>
      </c>
      <c r="K46" s="51">
        <f t="shared" si="9"/>
        <v>0.63513187037933228</v>
      </c>
      <c r="L46" s="51">
        <f t="shared" si="10"/>
        <v>0.28153008438800192</v>
      </c>
      <c r="M46" s="51">
        <f t="shared" si="11"/>
        <v>1.0135083037968069</v>
      </c>
      <c r="N46" s="35">
        <f t="shared" si="17"/>
        <v>807.93583619070478</v>
      </c>
      <c r="O46" s="36">
        <f t="shared" si="18"/>
        <v>48.7185309222995</v>
      </c>
      <c r="P46" s="32">
        <f t="shared" si="19"/>
        <v>2059.0399909000662</v>
      </c>
      <c r="Q46" s="37">
        <f t="shared" si="20"/>
        <v>912695.0314273343</v>
      </c>
      <c r="R46" s="32">
        <f t="shared" si="12"/>
        <v>912.69503142733424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4">
        <f t="shared" si="7"/>
        <v>0.10410958904109589</v>
      </c>
      <c r="I47" s="39">
        <f t="shared" si="21"/>
        <v>2.4902948837938116E-4</v>
      </c>
      <c r="J47" s="41">
        <f t="shared" si="16"/>
        <v>1.5016478149276683E-2</v>
      </c>
      <c r="K47" s="51">
        <f t="shared" si="9"/>
        <v>0.63465643250102977</v>
      </c>
      <c r="L47" s="51">
        <f t="shared" si="10"/>
        <v>0.2813193406476196</v>
      </c>
      <c r="M47" s="51">
        <f t="shared" si="11"/>
        <v>1.0127496263314304</v>
      </c>
      <c r="N47" s="35">
        <f t="shared" si="17"/>
        <v>829.46004120282601</v>
      </c>
      <c r="O47" s="36">
        <f t="shared" si="18"/>
        <v>50.016440484530406</v>
      </c>
      <c r="P47" s="32">
        <f t="shared" si="19"/>
        <v>2113.8948406381933</v>
      </c>
      <c r="Q47" s="37">
        <f t="shared" si="20"/>
        <v>937010.12439636223</v>
      </c>
      <c r="R47" s="32">
        <f t="shared" si="12"/>
        <v>937.01012439636224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4">
        <f t="shared" si="7"/>
        <v>0.10684931506849316</v>
      </c>
      <c r="I48" s="39">
        <f t="shared" si="21"/>
        <v>2.4884320320082488E-4</v>
      </c>
      <c r="J48" s="41">
        <f t="shared" si="16"/>
        <v>1.5005245153009739E-2</v>
      </c>
      <c r="K48" s="51">
        <f t="shared" si="9"/>
        <v>0.63418168114680362</v>
      </c>
      <c r="L48" s="51">
        <f t="shared" si="10"/>
        <v>0.28110890121755483</v>
      </c>
      <c r="M48" s="51">
        <f t="shared" si="11"/>
        <v>1.0119920443831973</v>
      </c>
      <c r="N48" s="35">
        <f t="shared" si="17"/>
        <v>850.9681395414309</v>
      </c>
      <c r="O48" s="36">
        <f t="shared" si="18"/>
        <v>51.313378814348283</v>
      </c>
      <c r="P48" s="32">
        <f t="shared" si="19"/>
        <v>2168.7086422096158</v>
      </c>
      <c r="Q48" s="37">
        <f t="shared" si="20"/>
        <v>961307.02225603536</v>
      </c>
      <c r="R48" s="32">
        <f t="shared" si="12"/>
        <v>961.30702225603534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4">
        <f t="shared" si="7"/>
        <v>0.1095890410958904</v>
      </c>
      <c r="I49" s="39">
        <f t="shared" si="21"/>
        <v>2.4865718681154334E-4</v>
      </c>
      <c r="J49" s="41">
        <f t="shared" si="16"/>
        <v>1.4994028364736062E-2</v>
      </c>
      <c r="K49" s="51">
        <f t="shared" si="9"/>
        <v>0.63370761480720494</v>
      </c>
      <c r="L49" s="51">
        <f t="shared" si="10"/>
        <v>0.28089876542872555</v>
      </c>
      <c r="M49" s="51">
        <f t="shared" si="11"/>
        <v>1.011235555543412</v>
      </c>
      <c r="N49" s="35">
        <f t="shared" si="17"/>
        <v>872.46015445713658</v>
      </c>
      <c r="O49" s="36">
        <f t="shared" si="18"/>
        <v>52.609347313765333</v>
      </c>
      <c r="P49" s="32">
        <f t="shared" si="19"/>
        <v>2223.4814548689778</v>
      </c>
      <c r="Q49" s="37">
        <f t="shared" si="20"/>
        <v>985585.75127171003</v>
      </c>
      <c r="R49" s="32">
        <f t="shared" si="12"/>
        <v>985.58575127171002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4">
        <f t="shared" si="7"/>
        <v>0.11232876712328767</v>
      </c>
      <c r="I50" s="39">
        <f t="shared" si="21"/>
        <v>2.4847143862103408E-4</v>
      </c>
      <c r="J50" s="41">
        <f t="shared" si="16"/>
        <v>1.4982827748848354E-2</v>
      </c>
      <c r="K50" s="51">
        <f t="shared" si="9"/>
        <v>0.63323423197732676</v>
      </c>
      <c r="L50" s="51">
        <f t="shared" si="10"/>
        <v>0.28068893261406325</v>
      </c>
      <c r="M50" s="51">
        <f t="shared" si="11"/>
        <v>1.0104801574106277</v>
      </c>
      <c r="N50" s="35">
        <f t="shared" si="17"/>
        <v>893.93610914616147</v>
      </c>
      <c r="O50" s="36">
        <f t="shared" si="18"/>
        <v>53.904347381513539</v>
      </c>
      <c r="P50" s="32">
        <f t="shared" si="19"/>
        <v>2278.213337732288</v>
      </c>
      <c r="Q50" s="37">
        <f t="shared" si="20"/>
        <v>1009846.3376472908</v>
      </c>
      <c r="R50" s="32">
        <f t="shared" si="12"/>
        <v>1009.8463376472907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4">
        <f t="shared" si="7"/>
        <v>0.11506849315068493</v>
      </c>
      <c r="I51" s="39">
        <f t="shared" si="21"/>
        <v>2.4828595804056008E-4</v>
      </c>
      <c r="J51" s="41">
        <f t="shared" si="16"/>
        <v>1.4971643269845772E-2</v>
      </c>
      <c r="K51" s="51">
        <f t="shared" si="9"/>
        <v>0.6327615311567617</v>
      </c>
      <c r="L51" s="51">
        <f t="shared" si="10"/>
        <v>0.28047940210849365</v>
      </c>
      <c r="M51" s="51">
        <f t="shared" si="11"/>
        <v>1.0097258475905773</v>
      </c>
      <c r="N51" s="35">
        <f t="shared" si="17"/>
        <v>915.39602675816286</v>
      </c>
      <c r="O51" s="36">
        <f t="shared" si="18"/>
        <v>55.198380413517221</v>
      </c>
      <c r="P51" s="32">
        <f t="shared" si="19"/>
        <v>2332.9043497968919</v>
      </c>
      <c r="Q51" s="37">
        <f t="shared" si="20"/>
        <v>1034088.8075340833</v>
      </c>
      <c r="R51" s="32">
        <f t="shared" si="12"/>
        <v>1034.0888075340833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4">
        <f t="shared" si="7"/>
        <v>0.11780821917808219</v>
      </c>
      <c r="I52" s="39">
        <f t="shared" si="21"/>
        <v>2.4810074448315293E-4</v>
      </c>
      <c r="J52" s="41">
        <f t="shared" si="16"/>
        <v>1.4960474892334121E-2</v>
      </c>
      <c r="K52" s="51">
        <f t="shared" si="9"/>
        <v>0.63228951084960927</v>
      </c>
      <c r="L52" s="51">
        <f t="shared" si="10"/>
        <v>0.28027017324894027</v>
      </c>
      <c r="M52" s="51">
        <f t="shared" si="11"/>
        <v>1.0089726236961849</v>
      </c>
      <c r="N52" s="35">
        <f t="shared" si="17"/>
        <v>936.83993038655501</v>
      </c>
      <c r="O52" s="36">
        <f t="shared" si="18"/>
        <v>56.491447802309267</v>
      </c>
      <c r="P52" s="32">
        <f t="shared" si="19"/>
        <v>2387.5545499167988</v>
      </c>
      <c r="Q52" s="37">
        <f t="shared" si="20"/>
        <v>1058313.1870198576</v>
      </c>
      <c r="R52" s="32">
        <f t="shared" si="12"/>
        <v>1058.3131870198577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4">
        <f t="shared" si="7"/>
        <v>0.12054794520547946</v>
      </c>
      <c r="I53" s="39">
        <f t="shared" si="21"/>
        <v>2.4791579736360085E-4</v>
      </c>
      <c r="J53" s="41">
        <f t="shared" si="16"/>
        <v>1.494932258102513E-2</v>
      </c>
      <c r="K53" s="51">
        <f t="shared" si="9"/>
        <v>0.63181816956444603</v>
      </c>
      <c r="L53" s="51">
        <f t="shared" si="10"/>
        <v>0.28006124537431115</v>
      </c>
      <c r="M53" s="51">
        <f t="shared" si="11"/>
        <v>1.0082204833475201</v>
      </c>
      <c r="N53" s="35">
        <f t="shared" si="17"/>
        <v>958.26784307703849</v>
      </c>
      <c r="O53" s="36">
        <f t="shared" si="18"/>
        <v>57.783550937545421</v>
      </c>
      <c r="P53" s="32">
        <f t="shared" si="19"/>
        <v>2442.1639968244194</v>
      </c>
      <c r="Q53" s="37">
        <f t="shared" si="20"/>
        <v>1082519.5021384838</v>
      </c>
      <c r="R53" s="32">
        <f t="shared" si="12"/>
        <v>1082.5195021384839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4">
        <f t="shared" si="7"/>
        <v>0.12328767123287671</v>
      </c>
      <c r="I54" s="39">
        <f t="shared" si="21"/>
        <v>2.4773111609843572E-4</v>
      </c>
      <c r="J54" s="41">
        <f t="shared" si="16"/>
        <v>1.4938186300735673E-2</v>
      </c>
      <c r="K54" s="51">
        <f t="shared" si="9"/>
        <v>0.63134750581429255</v>
      </c>
      <c r="L54" s="51">
        <f t="shared" si="10"/>
        <v>0.27985261782548426</v>
      </c>
      <c r="M54" s="51">
        <f t="shared" si="11"/>
        <v>1.0074694241717435</v>
      </c>
      <c r="N54" s="35">
        <f t="shared" si="17"/>
        <v>979.67978782806085</v>
      </c>
      <c r="O54" s="36">
        <f t="shared" si="18"/>
        <v>59.074691206032071</v>
      </c>
      <c r="P54" s="32">
        <f t="shared" si="19"/>
        <v>2496.7327491317396</v>
      </c>
      <c r="Q54" s="37">
        <f t="shared" si="20"/>
        <v>1106707.778870452</v>
      </c>
      <c r="R54" s="32">
        <f t="shared" si="12"/>
        <v>1106.7077788704519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4">
        <f t="shared" si="7"/>
        <v>0.12602739726027398</v>
      </c>
      <c r="I55" s="39">
        <f t="shared" si="21"/>
        <v>2.4754670010594405E-4</v>
      </c>
      <c r="J55" s="41">
        <f t="shared" si="16"/>
        <v>1.4927066016388425E-2</v>
      </c>
      <c r="K55" s="51">
        <f t="shared" si="9"/>
        <v>0.63087751811664039</v>
      </c>
      <c r="L55" s="51">
        <f t="shared" si="10"/>
        <v>0.27964428994531931</v>
      </c>
      <c r="M55" s="51">
        <f t="shared" si="11"/>
        <v>1.0067194438031497</v>
      </c>
      <c r="N55" s="35">
        <f t="shared" si="17"/>
        <v>1001.0757875801368</v>
      </c>
      <c r="O55" s="36">
        <f t="shared" si="18"/>
        <v>60.364869991082244</v>
      </c>
      <c r="P55" s="32">
        <f t="shared" si="19"/>
        <v>2551.2608653031002</v>
      </c>
      <c r="Q55" s="37">
        <f t="shared" si="20"/>
        <v>1130878.0431308066</v>
      </c>
      <c r="R55" s="32">
        <f t="shared" si="12"/>
        <v>1130.8780431308066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4">
        <f t="shared" si="7"/>
        <v>0.12876712328767123</v>
      </c>
      <c r="I56" s="39">
        <f t="shared" si="21"/>
        <v>2.473625488061431E-4</v>
      </c>
      <c r="J56" s="41">
        <f t="shared" si="16"/>
        <v>1.4915961693010429E-2</v>
      </c>
      <c r="K56" s="51">
        <f t="shared" si="9"/>
        <v>0.63040820499339278</v>
      </c>
      <c r="L56" s="51">
        <f t="shared" si="10"/>
        <v>0.27943626107863156</v>
      </c>
      <c r="M56" s="51">
        <f t="shared" si="11"/>
        <v>1.0059705398830736</v>
      </c>
      <c r="N56" s="35">
        <f t="shared" si="17"/>
        <v>1022.4558652284486</v>
      </c>
      <c r="O56" s="36">
        <f t="shared" si="18"/>
        <v>61.654088673275446</v>
      </c>
      <c r="P56" s="32">
        <f t="shared" si="19"/>
        <v>2605.7484036873138</v>
      </c>
      <c r="Q56" s="37">
        <f t="shared" si="20"/>
        <v>1155030.3207833839</v>
      </c>
      <c r="R56" s="32">
        <f t="shared" si="12"/>
        <v>1155.030320783384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4">
        <f t="shared" si="7"/>
        <v>0.13150684931506848</v>
      </c>
      <c r="I57" s="39">
        <f t="shared" si="21"/>
        <v>2.4717866162077723E-4</v>
      </c>
      <c r="J57" s="41">
        <f t="shared" si="16"/>
        <v>1.4904873295732866E-2</v>
      </c>
      <c r="K57" s="51">
        <f t="shared" si="9"/>
        <v>0.6299395649708539</v>
      </c>
      <c r="L57" s="51">
        <f t="shared" si="10"/>
        <v>0.27922853057218699</v>
      </c>
      <c r="M57" s="51">
        <f t="shared" si="11"/>
        <v>1.0052227100598732</v>
      </c>
      <c r="N57" s="35">
        <f t="shared" si="17"/>
        <v>1043.8200436196198</v>
      </c>
      <c r="O57" s="36">
        <f t="shared" si="18"/>
        <v>62.942348630263069</v>
      </c>
      <c r="P57" s="32">
        <f t="shared" si="19"/>
        <v>2660.1954225094382</v>
      </c>
      <c r="Q57" s="37">
        <f t="shared" si="20"/>
        <v>1179164.6376371623</v>
      </c>
      <c r="R57" s="32">
        <f t="shared" si="12"/>
        <v>1179.1646376371623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4">
        <f t="shared" si="7"/>
        <v>0.13424657534246576</v>
      </c>
      <c r="I58" s="39">
        <f t="shared" si="21"/>
        <v>2.4699503797332139E-4</v>
      </c>
      <c r="J58" s="41">
        <f t="shared" si="16"/>
        <v>1.489380078979128E-2</v>
      </c>
      <c r="K58" s="51">
        <f t="shared" si="9"/>
        <v>0.62947159657973861</v>
      </c>
      <c r="L58" s="51">
        <f t="shared" si="10"/>
        <v>0.27902109777470685</v>
      </c>
      <c r="M58" s="51">
        <f t="shared" si="11"/>
        <v>1.0044759519889446</v>
      </c>
      <c r="N58" s="35">
        <f t="shared" si="17"/>
        <v>1065.1683455474886</v>
      </c>
      <c r="O58" s="36">
        <f t="shared" si="18"/>
        <v>64.229651236513561</v>
      </c>
      <c r="P58" s="32">
        <f t="shared" si="19"/>
        <v>2714.6019798600091</v>
      </c>
      <c r="Q58" s="37">
        <f t="shared" si="20"/>
        <v>1203281.0194414933</v>
      </c>
      <c r="R58" s="32">
        <f t="shared" si="12"/>
        <v>1203.2810194414933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4">
        <f t="shared" si="7"/>
        <v>0.13698630136986301</v>
      </c>
      <c r="I59" s="39">
        <f t="shared" si="21"/>
        <v>2.4681167728896557E-4</v>
      </c>
      <c r="J59" s="41">
        <f t="shared" si="16"/>
        <v>1.4882744140524623E-2</v>
      </c>
      <c r="K59" s="51">
        <f t="shared" si="9"/>
        <v>0.62900429835513261</v>
      </c>
      <c r="L59" s="51">
        <f t="shared" si="10"/>
        <v>0.27881396203684961</v>
      </c>
      <c r="M59" s="51">
        <f t="shared" si="11"/>
        <v>1.0037302633326586</v>
      </c>
      <c r="N59" s="35">
        <f t="shared" si="17"/>
        <v>1086.5007937547985</v>
      </c>
      <c r="O59" s="36">
        <f t="shared" si="18"/>
        <v>65.515997863414341</v>
      </c>
      <c r="P59" s="32">
        <f t="shared" si="19"/>
        <v>2768.9681336993435</v>
      </c>
      <c r="Q59" s="37">
        <f t="shared" si="20"/>
        <v>1227379.4918880069</v>
      </c>
      <c r="R59" s="32">
        <f t="shared" si="12"/>
        <v>1227.3794918880069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4">
        <f t="shared" si="7"/>
        <v>0.13972602739726028</v>
      </c>
      <c r="I60" s="39">
        <f t="shared" si="21"/>
        <v>2.4662857899460723E-4</v>
      </c>
      <c r="J60" s="41">
        <f t="shared" si="16"/>
        <v>1.4871703313374816E-2</v>
      </c>
      <c r="K60" s="51">
        <f t="shared" si="9"/>
        <v>0.62853766883647322</v>
      </c>
      <c r="L60" s="51">
        <f t="shared" si="10"/>
        <v>0.27860712271120269</v>
      </c>
      <c r="M60" s="51">
        <f t="shared" si="11"/>
        <v>1.0029856417603298</v>
      </c>
      <c r="N60" s="35">
        <f t="shared" si="17"/>
        <v>1107.8174109397294</v>
      </c>
      <c r="O60" s="36">
        <f t="shared" si="18"/>
        <v>66.801389879665678</v>
      </c>
      <c r="P60" s="32">
        <f t="shared" si="19"/>
        <v>2823.2939418741903</v>
      </c>
      <c r="Q60" s="37">
        <f t="shared" si="20"/>
        <v>1251460.080617992</v>
      </c>
      <c r="R60" s="32">
        <f t="shared" si="12"/>
        <v>1251.4600806179919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4">
        <f t="shared" si="7"/>
        <v>0.14246575342465753</v>
      </c>
      <c r="I61" s="39">
        <f t="shared" si="21"/>
        <v>2.4644574251885226E-4</v>
      </c>
      <c r="J61" s="41">
        <f t="shared" si="16"/>
        <v>1.486067827388679E-2</v>
      </c>
      <c r="K61" s="51">
        <f t="shared" si="9"/>
        <v>0.6280717065675514</v>
      </c>
      <c r="L61" s="51">
        <f t="shared" si="10"/>
        <v>0.27840057915228339</v>
      </c>
      <c r="M61" s="51">
        <f t="shared" si="11"/>
        <v>1.0022420849482203</v>
      </c>
      <c r="N61" s="35">
        <f t="shared" si="17"/>
        <v>1129.1182197459857</v>
      </c>
      <c r="O61" s="36">
        <f t="shared" si="18"/>
        <v>68.085828650682927</v>
      </c>
      <c r="P61" s="32">
        <f t="shared" si="19"/>
        <v>2877.5794620924635</v>
      </c>
      <c r="Q61" s="37">
        <f t="shared" si="20"/>
        <v>1275522.8112111983</v>
      </c>
      <c r="R61" s="32">
        <f t="shared" si="12"/>
        <v>1275.5228112111984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4">
        <f t="shared" si="7"/>
        <v>0.14520547945205478</v>
      </c>
      <c r="I62" s="39">
        <f t="shared" si="21"/>
        <v>2.4626316729200288E-4</v>
      </c>
      <c r="J62" s="41">
        <f t="shared" si="16"/>
        <v>1.4849668987707773E-2</v>
      </c>
      <c r="K62" s="51">
        <f t="shared" si="9"/>
        <v>0.62760641009648133</v>
      </c>
      <c r="L62" s="51">
        <f t="shared" si="10"/>
        <v>0.27819433071652538</v>
      </c>
      <c r="M62" s="51">
        <f t="shared" si="11"/>
        <v>1.0014995905794914</v>
      </c>
      <c r="N62" s="35">
        <f t="shared" si="17"/>
        <v>1150.403242770557</v>
      </c>
      <c r="O62" s="36">
        <f t="shared" si="18"/>
        <v>69.369315539064587</v>
      </c>
      <c r="P62" s="32">
        <f t="shared" si="19"/>
        <v>2931.8247519430256</v>
      </c>
      <c r="Q62" s="37">
        <f t="shared" si="20"/>
        <v>1299567.7091946036</v>
      </c>
      <c r="R62" s="32">
        <f t="shared" si="12"/>
        <v>1299.5677091946036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4">
        <f t="shared" si="7"/>
        <v>0.14794520547945206</v>
      </c>
      <c r="I63" s="39">
        <f t="shared" si="21"/>
        <v>2.4608085274605013E-4</v>
      </c>
      <c r="J63" s="41">
        <f t="shared" si="16"/>
        <v>1.4838675420586821E-2</v>
      </c>
      <c r="K63" s="51">
        <f t="shared" si="9"/>
        <v>0.62714177797568138</v>
      </c>
      <c r="L63" s="51">
        <f t="shared" si="10"/>
        <v>0.27798837676227012</v>
      </c>
      <c r="M63" s="51">
        <f t="shared" si="11"/>
        <v>1.0007581563441723</v>
      </c>
      <c r="N63" s="35">
        <f t="shared" si="17"/>
        <v>1171.6725025616424</v>
      </c>
      <c r="O63" s="36">
        <f t="shared" si="18"/>
        <v>70.651851904467037</v>
      </c>
      <c r="P63" s="32">
        <f t="shared" si="19"/>
        <v>2986.0298688903949</v>
      </c>
      <c r="Q63" s="37">
        <f t="shared" si="20"/>
        <v>1323594.8000400686</v>
      </c>
      <c r="R63" s="32">
        <f t="shared" si="12"/>
        <v>1323.5948000400685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4">
        <f t="shared" si="7"/>
        <v>0.15068493150684931</v>
      </c>
      <c r="I64" s="39">
        <f t="shared" si="21"/>
        <v>2.4589879831467368E-4</v>
      </c>
      <c r="J64" s="41">
        <f t="shared" si="16"/>
        <v>1.4827697538374823E-2</v>
      </c>
      <c r="K64" s="51">
        <f t="shared" si="9"/>
        <v>0.62667780876187351</v>
      </c>
      <c r="L64" s="51">
        <f t="shared" si="10"/>
        <v>0.27778271664976661</v>
      </c>
      <c r="M64" s="51">
        <f t="shared" si="11"/>
        <v>1.0000177799391599</v>
      </c>
      <c r="N64" s="35">
        <f t="shared" si="17"/>
        <v>1192.9260216167313</v>
      </c>
      <c r="O64" s="36">
        <f t="shared" si="18"/>
        <v>71.933439103488894</v>
      </c>
      <c r="P64" s="32">
        <f t="shared" si="19"/>
        <v>3040.1948702698546</v>
      </c>
      <c r="Q64" s="37">
        <f t="shared" si="20"/>
        <v>1347604.1091621695</v>
      </c>
      <c r="R64" s="32">
        <f t="shared" si="12"/>
        <v>1347.6041091621696</v>
      </c>
    </row>
    <row r="65" spans="3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4">
        <f t="shared" si="7"/>
        <v>0.15342465753424658</v>
      </c>
      <c r="I65" s="39">
        <f t="shared" si="21"/>
        <v>2.4571700343323032E-4</v>
      </c>
      <c r="J65" s="41">
        <f t="shared" si="16"/>
        <v>1.4816735307023788E-2</v>
      </c>
      <c r="K65" s="51">
        <f t="shared" si="9"/>
        <v>0.62621450101605336</v>
      </c>
      <c r="L65" s="51">
        <f t="shared" si="10"/>
        <v>0.27757734974115839</v>
      </c>
      <c r="M65" s="51">
        <f t="shared" si="11"/>
        <v>0.99927845906817014</v>
      </c>
      <c r="N65" s="35">
        <f t="shared" si="17"/>
        <v>1214.1638223844463</v>
      </c>
      <c r="O65" s="36">
        <f t="shared" si="18"/>
        <v>73.214078489782111</v>
      </c>
      <c r="P65" s="32">
        <f t="shared" si="19"/>
        <v>3094.3198132921511</v>
      </c>
      <c r="Q65" s="37">
        <f t="shared" si="20"/>
        <v>1371595.6619202797</v>
      </c>
      <c r="R65" s="32">
        <f t="shared" si="12"/>
        <v>1371.5956619202798</v>
      </c>
    </row>
    <row r="66" spans="3:18">
      <c r="C66" s="4">
        <f t="shared" si="13"/>
        <v>101952000</v>
      </c>
      <c r="D66" s="4">
        <v>1180</v>
      </c>
      <c r="E66" s="4"/>
      <c r="F66" s="4">
        <f t="shared" si="15"/>
        <v>9158400</v>
      </c>
      <c r="G66" s="4">
        <f t="shared" si="6"/>
        <v>106</v>
      </c>
      <c r="H66" s="4">
        <f t="shared" si="7"/>
        <v>0.29041095890410956</v>
      </c>
      <c r="I66" s="39">
        <f t="shared" si="21"/>
        <v>2.3694617900785263E-4</v>
      </c>
      <c r="J66" s="41">
        <f t="shared" si="16"/>
        <v>1.4287854594173513E-2</v>
      </c>
      <c r="K66" s="51">
        <f t="shared" si="9"/>
        <v>0.60386188656814932</v>
      </c>
      <c r="L66" s="51">
        <f t="shared" si="10"/>
        <v>0.26766927596105905</v>
      </c>
      <c r="M66" s="51">
        <f t="shared" si="11"/>
        <v>0.96360939345981267</v>
      </c>
      <c r="N66" s="35">
        <f t="shared" si="17"/>
        <v>2256.4953169562764</v>
      </c>
      <c r="O66" s="36">
        <f t="shared" si="18"/>
        <v>136.06666761246348</v>
      </c>
      <c r="P66" s="32">
        <f t="shared" si="19"/>
        <v>5750.721639973156</v>
      </c>
      <c r="Q66" s="37">
        <f t="shared" si="20"/>
        <v>2549078.741122853</v>
      </c>
      <c r="R66" s="32">
        <f t="shared" si="12"/>
        <v>2549.078741122853</v>
      </c>
    </row>
    <row r="67" spans="3:18">
      <c r="C67" s="4">
        <f t="shared" si="13"/>
        <v>108340232.99023433</v>
      </c>
      <c r="D67" s="4"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4">
        <f t="shared" si="7"/>
        <v>0.49298049816826267</v>
      </c>
      <c r="I67" s="39">
        <f t="shared" si="21"/>
        <v>2.2502749731715335E-4</v>
      </c>
      <c r="J67" s="41">
        <f t="shared" si="16"/>
        <v>1.3569158088224346E-2</v>
      </c>
      <c r="K67" s="51">
        <f t="shared" si="9"/>
        <v>0.57348689744071368</v>
      </c>
      <c r="L67" s="51">
        <f t="shared" si="10"/>
        <v>0.25420518503577738</v>
      </c>
      <c r="M67" s="51">
        <f t="shared" si="11"/>
        <v>0.91513866612879846</v>
      </c>
      <c r="N67" s="35">
        <f t="shared" si="17"/>
        <v>3731.4646272759628</v>
      </c>
      <c r="O67" s="36">
        <f t="shared" si="18"/>
        <v>225.00731702474053</v>
      </c>
      <c r="P67" s="32">
        <f t="shared" si="19"/>
        <v>9509.7092467336333</v>
      </c>
      <c r="Q67" s="37">
        <f t="shared" si="20"/>
        <v>4215296.651920937</v>
      </c>
      <c r="R67" s="32">
        <f t="shared" si="12"/>
        <v>4215.2966519209367</v>
      </c>
    </row>
    <row r="68" spans="3:18">
      <c r="C68" s="4">
        <f t="shared" si="13"/>
        <v>117786881.30910426</v>
      </c>
      <c r="D68" s="4"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4">
        <f t="shared" si="7"/>
        <v>0.79253175130340769</v>
      </c>
      <c r="I68" s="39">
        <f t="shared" si="21"/>
        <v>2.0937123483586619E-4</v>
      </c>
      <c r="J68" s="41">
        <f t="shared" si="16"/>
        <v>1.2625085460602731E-2</v>
      </c>
      <c r="K68" s="51">
        <f t="shared" si="9"/>
        <v>0.53358661190691381</v>
      </c>
      <c r="L68" s="51">
        <f t="shared" si="10"/>
        <v>0.23651888825661072</v>
      </c>
      <c r="M68" s="51">
        <f t="shared" si="11"/>
        <v>0.85146799772379855</v>
      </c>
      <c r="N68" s="35">
        <f t="shared" si="17"/>
        <v>5781.5723807683889</v>
      </c>
      <c r="O68" s="36">
        <f t="shared" si="18"/>
        <v>348.62881456033386</v>
      </c>
      <c r="P68" s="32">
        <f t="shared" si="19"/>
        <v>14734.448218577951</v>
      </c>
      <c r="Q68" s="37">
        <f t="shared" si="20"/>
        <v>6531227.0472419988</v>
      </c>
      <c r="R68" s="32">
        <f t="shared" si="12"/>
        <v>6531.2270472419987</v>
      </c>
    </row>
    <row r="69" spans="3:18">
      <c r="C69" s="4">
        <f t="shared" si="13"/>
        <v>131756184.65117519</v>
      </c>
      <c r="D69" s="4"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4">
        <f t="shared" si="7"/>
        <v>1.2354954544385841</v>
      </c>
      <c r="I69" s="39">
        <f t="shared" si="21"/>
        <v>1.8969589646883355E-4</v>
      </c>
      <c r="J69" s="41">
        <f t="shared" ref="J69:J78" si="22">$A$13*I69</f>
        <v>1.1438662557070663E-2</v>
      </c>
      <c r="K69" s="51">
        <f t="shared" si="9"/>
        <v>0.48344363431203446</v>
      </c>
      <c r="L69" s="51">
        <f t="shared" si="10"/>
        <v>0.21429239109575995</v>
      </c>
      <c r="M69" s="51">
        <f t="shared" si="11"/>
        <v>0.7714526079447358</v>
      </c>
      <c r="N69" s="35">
        <f t="shared" ref="N69:N78" si="23">0.066/0.8*(C69^0.8-$C$9^0.8-(C69+$A$8)^0.8+($C$9+$A$8)^0.8)</f>
        <v>8564.6216116810574</v>
      </c>
      <c r="O69" s="36">
        <f t="shared" ref="O69:O78" si="24">N69*$A$13/1000</f>
        <v>516.44668318436777</v>
      </c>
      <c r="P69" s="32">
        <f t="shared" ref="P69:P78" si="25">O69*$A$19/1000</f>
        <v>21827.10261810412</v>
      </c>
      <c r="Q69" s="37">
        <f t="shared" ref="Q69:Q78" si="26">P69/$A$23*1000000</f>
        <v>9675134.1392305493</v>
      </c>
      <c r="R69" s="32">
        <f t="shared" si="12"/>
        <v>9675.1341392305494</v>
      </c>
    </row>
    <row r="70" spans="3:18">
      <c r="C70" s="4">
        <f t="shared" si="13"/>
        <v>152413398.64664003</v>
      </c>
      <c r="D70" s="4">
        <v>1764.0439658175928</v>
      </c>
      <c r="E70" s="4"/>
      <c r="F70" s="4">
        <f t="shared" si="15"/>
        <v>59619798.646640033</v>
      </c>
      <c r="G70" s="4">
        <f t="shared" ref="G70:G78" si="27">F70/24/3600</f>
        <v>690.04396581759306</v>
      </c>
      <c r="H70" s="4">
        <f t="shared" ref="H70:H78" si="28">G70/365</f>
        <v>1.8905314131988851</v>
      </c>
      <c r="I70" s="39">
        <f t="shared" ref="I70:I82" si="29">0.066*($C70^-0.2-($A$8+$C70)^-0.2)</f>
        <v>1.6630253374561876E-4</v>
      </c>
      <c r="J70" s="41">
        <f t="shared" si="22"/>
        <v>1.0028042784860811E-2</v>
      </c>
      <c r="K70" s="51">
        <f t="shared" ref="K70:K82" si="30">J70*$A$19/1000</f>
        <v>0.42382520025935733</v>
      </c>
      <c r="L70" s="51">
        <f t="shared" ref="L70:L82" si="31">K70/$A$23*1000</f>
        <v>0.18786578025680734</v>
      </c>
      <c r="M70" s="51">
        <f t="shared" ref="M70:M82" si="32">L70/1000*3600</f>
        <v>0.67631680892450641</v>
      </c>
      <c r="N70" s="35">
        <f t="shared" si="23"/>
        <v>12231.580381609638</v>
      </c>
      <c r="O70" s="36">
        <f t="shared" si="24"/>
        <v>737.56429701106106</v>
      </c>
      <c r="P70" s="32">
        <f t="shared" si="25"/>
        <v>31172.417448875483</v>
      </c>
      <c r="Q70" s="37">
        <f t="shared" si="26"/>
        <v>13817560.925919985</v>
      </c>
      <c r="R70" s="32">
        <f t="shared" ref="R70:R78" si="33">Q70/1000</f>
        <v>13817.560925919985</v>
      </c>
    </row>
    <row r="71" spans="3:18">
      <c r="C71" s="4">
        <f t="shared" ref="C71:C78" si="34">D71*24*3600</f>
        <v>182960411.59389892</v>
      </c>
      <c r="D71" s="4">
        <v>2117.5973564108672</v>
      </c>
      <c r="E71" s="4"/>
      <c r="F71" s="4">
        <f t="shared" si="15"/>
        <v>90166811.593898922</v>
      </c>
      <c r="G71" s="4">
        <f t="shared" si="27"/>
        <v>1043.5973564108672</v>
      </c>
      <c r="H71" s="4">
        <f t="shared" si="28"/>
        <v>2.8591708394818278</v>
      </c>
      <c r="I71" s="39">
        <f t="shared" si="29"/>
        <v>1.4026428677532931E-4</v>
      </c>
      <c r="J71" s="41">
        <f t="shared" si="22"/>
        <v>8.4579364925523575E-3</v>
      </c>
      <c r="K71" s="51">
        <f t="shared" si="30"/>
        <v>0.35746622792123284</v>
      </c>
      <c r="L71" s="51">
        <f t="shared" si="31"/>
        <v>0.15845134216366705</v>
      </c>
      <c r="M71" s="51">
        <f t="shared" si="32"/>
        <v>0.57042483178920134</v>
      </c>
      <c r="N71" s="35">
        <f t="shared" si="23"/>
        <v>16892.761677233681</v>
      </c>
      <c r="O71" s="36">
        <f t="shared" si="24"/>
        <v>1018.6335291371909</v>
      </c>
      <c r="P71" s="32">
        <f t="shared" si="25"/>
        <v>43051.527475454233</v>
      </c>
      <c r="Q71" s="37">
        <f t="shared" si="26"/>
        <v>19083123.880963758</v>
      </c>
      <c r="R71" s="32">
        <f t="shared" si="33"/>
        <v>19083.123880963758</v>
      </c>
    </row>
    <row r="72" spans="3:18">
      <c r="C72" s="4">
        <f t="shared" si="34"/>
        <v>228132040.26584205</v>
      </c>
      <c r="D72" s="4">
        <v>2640.4171327065051</v>
      </c>
      <c r="E72" s="4"/>
      <c r="F72" s="4">
        <f t="shared" si="15"/>
        <v>135338440.26584205</v>
      </c>
      <c r="G72" s="4">
        <f t="shared" si="27"/>
        <v>1566.4171327065053</v>
      </c>
      <c r="H72" s="4">
        <f t="shared" si="28"/>
        <v>4.2915537882370005</v>
      </c>
      <c r="I72" s="39">
        <f t="shared" si="29"/>
        <v>1.1335585111944501E-4</v>
      </c>
      <c r="J72" s="41">
        <f t="shared" si="22"/>
        <v>6.8353578225025342E-3</v>
      </c>
      <c r="K72" s="51">
        <f t="shared" si="30"/>
        <v>0.2888895630102471</v>
      </c>
      <c r="L72" s="51">
        <f t="shared" si="31"/>
        <v>0.12805388431305278</v>
      </c>
      <c r="M72" s="51">
        <f t="shared" si="32"/>
        <v>0.46099398352699</v>
      </c>
      <c r="N72" s="35">
        <f t="shared" si="23"/>
        <v>22580.787445417009</v>
      </c>
      <c r="O72" s="36">
        <f t="shared" si="24"/>
        <v>1361.6214829586456</v>
      </c>
      <c r="P72" s="32">
        <f t="shared" si="25"/>
        <v>57547.570355764197</v>
      </c>
      <c r="Q72" s="37">
        <f t="shared" si="26"/>
        <v>25508674.80308697</v>
      </c>
      <c r="R72" s="32">
        <f t="shared" si="33"/>
        <v>25508.674803086971</v>
      </c>
    </row>
    <row r="73" spans="3:18">
      <c r="C73" s="4">
        <f t="shared" si="34"/>
        <v>294929931.12341642</v>
      </c>
      <c r="D73" s="4">
        <v>3413.5408694839862</v>
      </c>
      <c r="E73" s="4"/>
      <c r="F73" s="4">
        <f t="shared" si="15"/>
        <v>202136331.12341642</v>
      </c>
      <c r="G73" s="4">
        <f t="shared" si="27"/>
        <v>2339.5408694839866</v>
      </c>
      <c r="H73" s="4">
        <f t="shared" si="28"/>
        <v>6.409701012284895</v>
      </c>
      <c r="I73" s="39">
        <f t="shared" si="29"/>
        <v>8.7650714739699896E-5</v>
      </c>
      <c r="J73" s="41">
        <f t="shared" si="22"/>
        <v>5.2853380988039031E-3</v>
      </c>
      <c r="K73" s="51">
        <f t="shared" si="30"/>
        <v>0.22337952940784817</v>
      </c>
      <c r="L73" s="51">
        <f t="shared" si="31"/>
        <v>9.9015748850996524E-2</v>
      </c>
      <c r="M73" s="51">
        <f t="shared" si="32"/>
        <v>0.35645669586358747</v>
      </c>
      <c r="N73" s="35">
        <f t="shared" si="23"/>
        <v>29226.061134263105</v>
      </c>
      <c r="O73" s="36">
        <f t="shared" si="24"/>
        <v>1762.3314863960652</v>
      </c>
      <c r="P73" s="32">
        <f t="shared" si="25"/>
        <v>74483.177941043308</v>
      </c>
      <c r="Q73" s="37">
        <f t="shared" si="26"/>
        <v>33015593.058973096</v>
      </c>
      <c r="R73" s="32">
        <f t="shared" si="33"/>
        <v>33015.5930589731</v>
      </c>
    </row>
    <row r="74" spans="3:18">
      <c r="C74" s="4">
        <f t="shared" si="34"/>
        <v>393707822.33971912</v>
      </c>
      <c r="D74" s="4">
        <v>4556.8034993023048</v>
      </c>
      <c r="E74" s="4"/>
      <c r="F74" s="4">
        <f t="shared" si="15"/>
        <v>300914222.33971912</v>
      </c>
      <c r="G74" s="4">
        <f t="shared" si="27"/>
        <v>3482.8034993023048</v>
      </c>
      <c r="H74" s="4">
        <f t="shared" si="28"/>
        <v>9.5419273953487806</v>
      </c>
      <c r="I74" s="39">
        <f t="shared" si="29"/>
        <v>6.4942146835072451E-5</v>
      </c>
      <c r="J74" s="41">
        <f t="shared" si="22"/>
        <v>3.9160114541548687E-3</v>
      </c>
      <c r="K74" s="51">
        <f t="shared" si="30"/>
        <v>0.16550630809840139</v>
      </c>
      <c r="L74" s="51">
        <f t="shared" si="31"/>
        <v>7.3362725220922603E-2</v>
      </c>
      <c r="M74" s="51">
        <f t="shared" si="32"/>
        <v>0.26410581079532136</v>
      </c>
      <c r="N74" s="35">
        <f t="shared" si="23"/>
        <v>36659.195777705601</v>
      </c>
      <c r="O74" s="36">
        <f t="shared" si="24"/>
        <v>2210.5495053956474</v>
      </c>
      <c r="P74" s="32">
        <f t="shared" si="25"/>
        <v>93426.664296041636</v>
      </c>
      <c r="Q74" s="37">
        <f t="shared" si="26"/>
        <v>41412528.500018455</v>
      </c>
      <c r="R74" s="32">
        <f t="shared" si="33"/>
        <v>41412.528500018452</v>
      </c>
    </row>
    <row r="75" spans="3:18">
      <c r="C75" s="4">
        <f t="shared" si="34"/>
        <v>539776383.30586767</v>
      </c>
      <c r="D75" s="4">
        <v>6247.411843817913</v>
      </c>
      <c r="E75" s="4"/>
      <c r="F75" s="4">
        <f>C75-$C$9</f>
        <v>446982783.30586767</v>
      </c>
      <c r="G75" s="4">
        <f t="shared" si="27"/>
        <v>5173.411843817913</v>
      </c>
      <c r="H75" s="4">
        <f t="shared" si="28"/>
        <v>14.173731078953185</v>
      </c>
      <c r="I75" s="39">
        <f t="shared" si="29"/>
        <v>4.6294376839632681E-5</v>
      </c>
      <c r="J75" s="41">
        <f t="shared" si="22"/>
        <v>2.7915509234298507E-3</v>
      </c>
      <c r="K75" s="51">
        <f t="shared" si="30"/>
        <v>0.11798210822783921</v>
      </c>
      <c r="L75" s="51">
        <f t="shared" si="31"/>
        <v>5.2297033788935819E-2</v>
      </c>
      <c r="M75" s="51">
        <f t="shared" si="32"/>
        <v>0.18826932164016896</v>
      </c>
      <c r="N75" s="35">
        <f t="shared" si="23"/>
        <v>44642.258252402025</v>
      </c>
      <c r="O75" s="36">
        <f t="shared" si="24"/>
        <v>2691.9281726198419</v>
      </c>
      <c r="P75" s="32">
        <f t="shared" si="25"/>
        <v>113771.652287605</v>
      </c>
      <c r="Q75" s="37">
        <f t="shared" si="26"/>
        <v>50430696.935995124</v>
      </c>
      <c r="R75" s="32">
        <f t="shared" si="33"/>
        <v>50430.696935995125</v>
      </c>
    </row>
    <row r="76" spans="3:18">
      <c r="C76" s="4">
        <f t="shared" si="34"/>
        <v>755776383.30586839</v>
      </c>
      <c r="D76" s="4">
        <v>8747.4118438179212</v>
      </c>
      <c r="E76" s="4"/>
      <c r="F76" s="4">
        <f>C76-$C$9</f>
        <v>662982783.30586839</v>
      </c>
      <c r="G76" s="4">
        <f t="shared" si="27"/>
        <v>7673.4118438179212</v>
      </c>
      <c r="H76" s="4">
        <f t="shared" si="28"/>
        <v>21.023046147446358</v>
      </c>
      <c r="I76" s="39">
        <f t="shared" si="29"/>
        <v>3.1934798672154754E-5</v>
      </c>
      <c r="J76" s="41">
        <f t="shared" si="22"/>
        <v>1.9256683599309316E-3</v>
      </c>
      <c r="K76" s="51">
        <f t="shared" si="30"/>
        <v>8.138644756412089E-2</v>
      </c>
      <c r="L76" s="51">
        <f t="shared" si="31"/>
        <v>3.6075552998280538E-2</v>
      </c>
      <c r="M76" s="51">
        <f t="shared" si="32"/>
        <v>0.12987199079380993</v>
      </c>
      <c r="N76" s="35">
        <f t="shared" si="23"/>
        <v>52915.307193208944</v>
      </c>
      <c r="O76" s="36">
        <f t="shared" si="24"/>
        <v>3190.7930237504993</v>
      </c>
      <c r="P76" s="32">
        <f t="shared" si="25"/>
        <v>134855.6763557911</v>
      </c>
      <c r="Q76" s="37">
        <f t="shared" si="26"/>
        <v>59776452.285368398</v>
      </c>
      <c r="R76" s="32">
        <f t="shared" si="33"/>
        <v>59776.452285368396</v>
      </c>
    </row>
    <row r="77" spans="3:18">
      <c r="C77" s="4">
        <f t="shared" si="34"/>
        <v>1075188032.8175852</v>
      </c>
      <c r="D77" s="4">
        <v>12444.305935388718</v>
      </c>
      <c r="E77" s="4"/>
      <c r="F77" s="4">
        <f>C77-$C$9</f>
        <v>982394432.81758523</v>
      </c>
      <c r="G77" s="4">
        <f t="shared" si="27"/>
        <v>11370.305935388718</v>
      </c>
      <c r="H77" s="4">
        <f t="shared" si="28"/>
        <v>31.151523110654022</v>
      </c>
      <c r="I77" s="39">
        <f t="shared" si="29"/>
        <v>2.1453643676231777E-5</v>
      </c>
      <c r="J77" s="41">
        <f t="shared" si="22"/>
        <v>1.2936547136767761E-3</v>
      </c>
      <c r="K77" s="51">
        <f t="shared" si="30"/>
        <v>5.4675022818835267E-2</v>
      </c>
      <c r="L77" s="51">
        <f t="shared" si="31"/>
        <v>2.4235382455157477E-2</v>
      </c>
      <c r="M77" s="51">
        <f t="shared" si="32"/>
        <v>8.7247376838566912E-2</v>
      </c>
      <c r="N77" s="35">
        <f t="shared" si="23"/>
        <v>61238.93390034257</v>
      </c>
      <c r="O77" s="36">
        <f t="shared" si="24"/>
        <v>3692.7077141906566</v>
      </c>
      <c r="P77" s="32">
        <f t="shared" si="25"/>
        <v>156068.59883255392</v>
      </c>
      <c r="Q77" s="37">
        <f t="shared" si="26"/>
        <v>69179343.454146251</v>
      </c>
      <c r="R77" s="32">
        <f t="shared" si="33"/>
        <v>69179.343454146248</v>
      </c>
    </row>
    <row r="78" spans="3:18">
      <c r="C78" s="4">
        <f t="shared" si="34"/>
        <v>1547520448.7610834</v>
      </c>
      <c r="D78" s="4">
        <v>17911.11630510513</v>
      </c>
      <c r="E78" s="4"/>
      <c r="F78" s="4">
        <f>C78-$C$9</f>
        <v>1454726848.7610834</v>
      </c>
      <c r="G78" s="4">
        <f t="shared" si="27"/>
        <v>16837.11630510513</v>
      </c>
      <c r="H78" s="4">
        <f t="shared" si="28"/>
        <v>46.129085767411311</v>
      </c>
      <c r="I78" s="39">
        <f t="shared" si="29"/>
        <v>1.4121350529809052E-5</v>
      </c>
      <c r="J78" s="41">
        <f t="shared" si="22"/>
        <v>8.5151743694748577E-4</v>
      </c>
      <c r="K78" s="51">
        <f t="shared" si="30"/>
        <v>3.5988532955148533E-2</v>
      </c>
      <c r="L78" s="51">
        <f t="shared" si="31"/>
        <v>1.5952363898558745E-2</v>
      </c>
      <c r="M78" s="51">
        <f t="shared" si="32"/>
        <v>5.7428510034811489E-2</v>
      </c>
      <c r="N78" s="35">
        <f t="shared" si="23"/>
        <v>69420.211162509804</v>
      </c>
      <c r="O78" s="36">
        <f t="shared" si="24"/>
        <v>4186.0387330993408</v>
      </c>
      <c r="P78" s="32">
        <f t="shared" si="25"/>
        <v>176918.74101571052</v>
      </c>
      <c r="Q78" s="37">
        <f t="shared" si="26"/>
        <v>78421427.755190834</v>
      </c>
      <c r="R78" s="32">
        <f t="shared" si="33"/>
        <v>78421.427755190831</v>
      </c>
    </row>
    <row r="79" spans="3:18">
      <c r="C79" s="4">
        <f t="shared" ref="C79:C82" si="35">D79*24*3600</f>
        <v>2245985615.8646326</v>
      </c>
      <c r="D79" s="4">
        <v>25995.203887322135</v>
      </c>
      <c r="E79" s="4"/>
      <c r="F79" s="4">
        <f t="shared" ref="F79:F82" si="36">C79-$C$9</f>
        <v>2153192015.8646326</v>
      </c>
      <c r="G79" s="4">
        <f t="shared" ref="G79:G82" si="37">F79/24/3600</f>
        <v>24921.203887322135</v>
      </c>
      <c r="H79" s="4">
        <f t="shared" ref="H79:H82" si="38">G79/365</f>
        <v>68.277270924170239</v>
      </c>
      <c r="I79" s="39">
        <f t="shared" si="29"/>
        <v>9.1550746587804951E-6</v>
      </c>
      <c r="J79" s="41">
        <f t="shared" ref="J79:J82" si="39">$A$13*I79</f>
        <v>5.5205100192446386E-4</v>
      </c>
      <c r="K79" s="51">
        <f t="shared" si="30"/>
        <v>2.3331883545335538E-2</v>
      </c>
      <c r="L79" s="51">
        <f t="shared" si="31"/>
        <v>1.0342146961584902E-2</v>
      </c>
      <c r="M79" s="51">
        <f t="shared" si="32"/>
        <v>3.7231729061705646E-2</v>
      </c>
      <c r="N79" s="35">
        <f t="shared" ref="N79:N82" si="40">0.066/0.8*(C79^0.8-$C$9^0.8-(C79+$A$8)^0.8+($C$9+$A$8)^0.8)</f>
        <v>77320.565497147298</v>
      </c>
      <c r="O79" s="36">
        <f t="shared" ref="O79:O82" si="41">N79*$A$13/1000</f>
        <v>4662.4300994779824</v>
      </c>
      <c r="P79" s="32">
        <f t="shared" ref="P79:P82" si="42">O79*$A$19/1000</f>
        <v>197052.94572433745</v>
      </c>
      <c r="Q79" s="37">
        <f t="shared" ref="Q79:Q82" si="43">P79/$A$23*1000000</f>
        <v>87346163.88490136</v>
      </c>
      <c r="R79" s="32">
        <f t="shared" ref="R79:R82" si="44">Q79/1000</f>
        <v>87346.163884901354</v>
      </c>
    </row>
    <row r="80" spans="3:18">
      <c r="C80" s="4">
        <f t="shared" si="35"/>
        <v>3278846315.6378784</v>
      </c>
      <c r="D80" s="4">
        <v>37949.610134697665</v>
      </c>
      <c r="E80" s="4"/>
      <c r="F80" s="4">
        <f t="shared" si="36"/>
        <v>3186052715.6378784</v>
      </c>
      <c r="G80" s="4">
        <f t="shared" si="37"/>
        <v>36875.610134697665</v>
      </c>
      <c r="H80" s="4">
        <f t="shared" si="38"/>
        <v>101.02906886218538</v>
      </c>
      <c r="I80" s="39">
        <f t="shared" si="29"/>
        <v>5.8705596511946656E-6</v>
      </c>
      <c r="J80" s="41">
        <f t="shared" si="39"/>
        <v>3.539947469670383E-4</v>
      </c>
      <c r="K80" s="51">
        <f t="shared" si="30"/>
        <v>1.4961233985814906E-2</v>
      </c>
      <c r="L80" s="51">
        <f t="shared" si="31"/>
        <v>6.6317526532867497E-3</v>
      </c>
      <c r="M80" s="51">
        <f t="shared" si="32"/>
        <v>2.3874309551832298E-2</v>
      </c>
      <c r="N80" s="35">
        <f t="shared" si="40"/>
        <v>84851.193685802427</v>
      </c>
      <c r="O80" s="36">
        <f t="shared" si="41"/>
        <v>5116.5269792538866</v>
      </c>
      <c r="P80" s="32">
        <f t="shared" si="42"/>
        <v>216244.89625118626</v>
      </c>
      <c r="Q80" s="37">
        <f t="shared" si="43"/>
        <v>95853234.153894618</v>
      </c>
      <c r="R80" s="32">
        <f t="shared" si="44"/>
        <v>95853.23415389462</v>
      </c>
    </row>
    <row r="81" spans="3:18">
      <c r="C81" s="4">
        <f t="shared" si="35"/>
        <v>4806196963.0008268</v>
      </c>
      <c r="D81" s="4">
        <v>55627.279664361427</v>
      </c>
      <c r="E81" s="4"/>
      <c r="F81" s="4">
        <f t="shared" si="36"/>
        <v>4713403363.0008268</v>
      </c>
      <c r="G81" s="4">
        <f t="shared" si="37"/>
        <v>54553.27966436142</v>
      </c>
      <c r="H81" s="4">
        <f t="shared" si="38"/>
        <v>149.46104017633266</v>
      </c>
      <c r="I81" s="39">
        <f t="shared" si="29"/>
        <v>3.7352175993507244E-6</v>
      </c>
      <c r="J81" s="41">
        <f t="shared" si="39"/>
        <v>2.2523362124084867E-4</v>
      </c>
      <c r="K81" s="51">
        <f t="shared" si="30"/>
        <v>9.5192737681232282E-3</v>
      </c>
      <c r="L81" s="51">
        <f t="shared" si="31"/>
        <v>4.2195362447354735E-3</v>
      </c>
      <c r="M81" s="51">
        <f t="shared" si="32"/>
        <v>1.5190330481047704E-2</v>
      </c>
      <c r="N81" s="35">
        <f t="shared" si="40"/>
        <v>91962.87441016415</v>
      </c>
      <c r="O81" s="36">
        <f t="shared" si="41"/>
        <v>5545.361326932898</v>
      </c>
      <c r="P81" s="32">
        <f t="shared" si="42"/>
        <v>234369.151121492</v>
      </c>
      <c r="Q81" s="37">
        <f t="shared" si="43"/>
        <v>103887035.07158335</v>
      </c>
      <c r="R81" s="32">
        <f t="shared" si="44"/>
        <v>103887.03507158335</v>
      </c>
    </row>
    <row r="82" spans="3:18">
      <c r="C82" s="4">
        <f t="shared" si="35"/>
        <v>7064778396.5979881</v>
      </c>
      <c r="D82" s="4">
        <v>81768.268479143386</v>
      </c>
      <c r="E82" s="4"/>
      <c r="F82" s="4">
        <f t="shared" si="36"/>
        <v>6971984796.5979881</v>
      </c>
      <c r="G82" s="4">
        <f t="shared" si="37"/>
        <v>80694.268479143386</v>
      </c>
      <c r="H82" s="4">
        <f t="shared" si="38"/>
        <v>221.08018761409147</v>
      </c>
      <c r="I82" s="39">
        <f t="shared" si="29"/>
        <v>2.3636823753232748E-6</v>
      </c>
      <c r="J82" s="41">
        <f t="shared" si="39"/>
        <v>1.4253004723199347E-4</v>
      </c>
      <c r="K82" s="51">
        <f t="shared" si="30"/>
        <v>6.023889916212972E-3</v>
      </c>
      <c r="L82" s="51">
        <f t="shared" si="31"/>
        <v>2.6701639699525585E-3</v>
      </c>
      <c r="M82" s="51">
        <f t="shared" si="32"/>
        <v>9.6125902918292108E-3</v>
      </c>
      <c r="N82" s="35">
        <f t="shared" si="40"/>
        <v>98635.012183944113</v>
      </c>
      <c r="O82" s="36">
        <f t="shared" si="41"/>
        <v>5947.6912346918298</v>
      </c>
      <c r="P82" s="32">
        <f t="shared" si="42"/>
        <v>251373.22234301548</v>
      </c>
      <c r="Q82" s="37">
        <f t="shared" si="43"/>
        <v>111424300.68396077</v>
      </c>
      <c r="R82" s="32">
        <f t="shared" si="44"/>
        <v>111424.30068396077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A23" sqref="A23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110" t="s">
        <v>32</v>
      </c>
      <c r="D2" s="110"/>
      <c r="E2" s="110" t="s">
        <v>38</v>
      </c>
      <c r="F2" s="110" t="s">
        <v>33</v>
      </c>
      <c r="G2" s="110"/>
      <c r="H2" s="110"/>
      <c r="I2" s="111" t="s">
        <v>11</v>
      </c>
      <c r="J2" s="111"/>
      <c r="K2" s="111"/>
      <c r="L2" s="111"/>
      <c r="M2" s="111"/>
      <c r="N2" s="111" t="s">
        <v>31</v>
      </c>
      <c r="O2" s="111"/>
      <c r="P2" s="111"/>
      <c r="Q2" s="111"/>
      <c r="R2" s="111"/>
    </row>
    <row r="3" spans="1:18">
      <c r="C3" s="110"/>
      <c r="D3" s="110"/>
      <c r="E3" s="110"/>
      <c r="F3" s="110"/>
      <c r="G3" s="110"/>
      <c r="H3" s="110"/>
      <c r="I3" s="1" t="s">
        <v>9</v>
      </c>
      <c r="J3" s="3" t="s">
        <v>34</v>
      </c>
      <c r="K3" s="112" t="s">
        <v>35</v>
      </c>
      <c r="L3" s="112"/>
      <c r="M3" s="112"/>
      <c r="N3" s="29" t="s">
        <v>36</v>
      </c>
      <c r="O3" s="30" t="s">
        <v>34</v>
      </c>
      <c r="P3" s="113" t="s">
        <v>35</v>
      </c>
      <c r="Q3" s="114"/>
      <c r="R3" s="114"/>
    </row>
    <row r="4" spans="1:18">
      <c r="A4" t="s">
        <v>37</v>
      </c>
      <c r="C4" s="2" t="s">
        <v>1</v>
      </c>
      <c r="D4" s="2" t="s">
        <v>0</v>
      </c>
      <c r="E4" s="110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50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-55670.827203901928</v>
      </c>
      <c r="O5" s="36">
        <f t="shared" ref="O5:O36" si="3">N5*$A$13/1000</f>
        <v>-3306.8471359117743</v>
      </c>
      <c r="P5" s="32">
        <f t="shared" ref="P5:P36" si="4">O5*$A$19/1000</f>
        <v>-125779.23766154026</v>
      </c>
      <c r="Q5" s="37">
        <f t="shared" ref="Q5:Q36" si="5">P5/$A$23*1000000</f>
        <v>-55753208.18330685</v>
      </c>
      <c r="R5" s="32">
        <f>Q5/1000</f>
        <v>-55753.208183306851</v>
      </c>
    </row>
    <row r="6" spans="1:18">
      <c r="A6">
        <v>3.78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6.7582550851960036E-4</v>
      </c>
      <c r="J6" s="41">
        <f t="shared" si="1"/>
        <v>4.0144035206064257E-2</v>
      </c>
      <c r="K6" s="51">
        <f t="shared" ref="K6:K69" si="9">J6*$A$19/1000</f>
        <v>1.5269185230978601</v>
      </c>
      <c r="L6" s="51">
        <f t="shared" ref="L6:L69" si="10">K6/$A$23*1000</f>
        <v>0.67682558647954794</v>
      </c>
      <c r="M6" s="51">
        <f t="shared" ref="M6:M69" si="11">L6/1000*3600</f>
        <v>2.4365721113263725</v>
      </c>
      <c r="N6" s="35">
        <f t="shared" si="2"/>
        <v>-27740.303652845141</v>
      </c>
      <c r="O6" s="36">
        <f t="shared" si="3"/>
        <v>-1647.7740369790013</v>
      </c>
      <c r="P6" s="32">
        <f t="shared" si="4"/>
        <v>-62674.733270533296</v>
      </c>
      <c r="Q6" s="37">
        <f t="shared" si="5"/>
        <v>-27781353.400059085</v>
      </c>
      <c r="R6" s="32">
        <f t="shared" ref="R6:R69" si="12">Q6/1000</f>
        <v>-27781.353400059084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4.3431042037439543E-4</v>
      </c>
      <c r="J7" s="41">
        <f t="shared" si="1"/>
        <v>2.5798038970239089E-2</v>
      </c>
      <c r="K7" s="51">
        <f t="shared" si="9"/>
        <v>0.98125421027201398</v>
      </c>
      <c r="L7" s="51">
        <f t="shared" si="10"/>
        <v>0.43495310739007709</v>
      </c>
      <c r="M7" s="51">
        <f t="shared" si="11"/>
        <v>1.5658311866042776</v>
      </c>
      <c r="N7" s="35">
        <f t="shared" si="2"/>
        <v>-15305.942022789892</v>
      </c>
      <c r="O7" s="36">
        <f t="shared" si="3"/>
        <v>-909.17295615371961</v>
      </c>
      <c r="P7" s="32">
        <f t="shared" si="4"/>
        <v>-34581.302560262884</v>
      </c>
      <c r="Q7" s="37">
        <f t="shared" si="5"/>
        <v>-15328591.560400214</v>
      </c>
      <c r="R7" s="32">
        <f t="shared" si="12"/>
        <v>-15328.591560400215</v>
      </c>
    </row>
    <row r="8" spans="1:18">
      <c r="A8" s="38">
        <f>A6*365*24*3600</f>
        <v>119206079.99999999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3.2252731096400679E-4</v>
      </c>
      <c r="J8" s="41">
        <f t="shared" si="1"/>
        <v>1.9158122271262002E-2</v>
      </c>
      <c r="K8" s="51">
        <f t="shared" si="9"/>
        <v>0.72869833870972145</v>
      </c>
      <c r="L8" s="51">
        <f t="shared" si="10"/>
        <v>0.32300458276140137</v>
      </c>
      <c r="M8" s="51">
        <f t="shared" si="11"/>
        <v>1.1628164979410449</v>
      </c>
      <c r="N8" s="35">
        <f t="shared" si="2"/>
        <v>-6656.6633432024582</v>
      </c>
      <c r="O8" s="36">
        <f t="shared" si="3"/>
        <v>-395.405802586226</v>
      </c>
      <c r="P8" s="32">
        <f t="shared" si="4"/>
        <v>-15039.655107169692</v>
      </c>
      <c r="Q8" s="37">
        <f t="shared" si="5"/>
        <v>-6666513.7886390472</v>
      </c>
      <c r="R8" s="32">
        <f t="shared" si="12"/>
        <v>-6666.5137886390476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2.5631351749503292E-4</v>
      </c>
      <c r="J9" s="41">
        <f t="shared" si="1"/>
        <v>1.5225022939204955E-2</v>
      </c>
      <c r="K9" s="51">
        <f t="shared" si="9"/>
        <v>0.57909897251559961</v>
      </c>
      <c r="L9" s="51">
        <f t="shared" si="10"/>
        <v>0.25669280696613456</v>
      </c>
      <c r="M9" s="51">
        <f t="shared" si="11"/>
        <v>0.92409410507808454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4">
        <f t="shared" si="7"/>
        <v>2.7397260273972603E-3</v>
      </c>
      <c r="I10" s="39">
        <f t="shared" si="8"/>
        <v>2.5611656255020181E-4</v>
      </c>
      <c r="J10" s="41">
        <f t="shared" si="1"/>
        <v>1.5213323815481987E-2</v>
      </c>
      <c r="K10" s="51">
        <f t="shared" si="9"/>
        <v>0.57865398464567286</v>
      </c>
      <c r="L10" s="51">
        <f t="shared" si="10"/>
        <v>0.25649556056989042</v>
      </c>
      <c r="M10" s="51">
        <f t="shared" si="11"/>
        <v>0.92338401805160564</v>
      </c>
      <c r="N10" s="35">
        <f t="shared" si="2"/>
        <v>22.136977347449868</v>
      </c>
      <c r="O10" s="36">
        <f t="shared" si="3"/>
        <v>1.314936454438522</v>
      </c>
      <c r="P10" s="32">
        <f t="shared" si="4"/>
        <v>50.014922981023624</v>
      </c>
      <c r="Q10" s="37">
        <f t="shared" si="5"/>
        <v>22169.73536392891</v>
      </c>
      <c r="R10" s="32">
        <f t="shared" si="12"/>
        <v>22.169735363928911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4">
        <f t="shared" si="7"/>
        <v>5.4794520547945206E-3</v>
      </c>
      <c r="I11" s="39">
        <f t="shared" si="8"/>
        <v>2.5591990021633741E-4</v>
      </c>
      <c r="J11" s="41">
        <f t="shared" si="1"/>
        <v>1.5201642072850442E-2</v>
      </c>
      <c r="K11" s="51">
        <f t="shared" si="9"/>
        <v>0.57820965788293943</v>
      </c>
      <c r="L11" s="51">
        <f t="shared" si="10"/>
        <v>0.25629860721761499</v>
      </c>
      <c r="M11" s="51">
        <f t="shared" si="11"/>
        <v>0.92267498598341391</v>
      </c>
      <c r="N11" s="35">
        <f t="shared" si="2"/>
        <v>44.256950434448662</v>
      </c>
      <c r="O11" s="36">
        <f t="shared" si="3"/>
        <v>2.6288628558062506</v>
      </c>
      <c r="P11" s="32">
        <f t="shared" si="4"/>
        <v>99.991427583446551</v>
      </c>
      <c r="Q11" s="37">
        <f t="shared" si="5"/>
        <v>44322.441304719221</v>
      </c>
      <c r="R11" s="32">
        <f t="shared" si="12"/>
        <v>44.32244130471922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4">
        <f t="shared" si="7"/>
        <v>8.21917808219178E-3</v>
      </c>
      <c r="I12" s="39">
        <f t="shared" si="8"/>
        <v>2.5572352983028692E-4</v>
      </c>
      <c r="J12" s="41">
        <f t="shared" si="1"/>
        <v>1.5189977671919043E-2</v>
      </c>
      <c r="K12" s="51">
        <f t="shared" si="9"/>
        <v>0.57776599072911283</v>
      </c>
      <c r="L12" s="51">
        <f t="shared" si="10"/>
        <v>0.25610194624517413</v>
      </c>
      <c r="M12" s="51">
        <f t="shared" si="11"/>
        <v>0.92196700648262686</v>
      </c>
      <c r="N12" s="35">
        <f t="shared" si="2"/>
        <v>66.359944513526287</v>
      </c>
      <c r="O12" s="36">
        <f t="shared" si="3"/>
        <v>3.9417807041034614</v>
      </c>
      <c r="P12" s="32">
        <f t="shared" si="4"/>
        <v>149.92957086127927</v>
      </c>
      <c r="Q12" s="37">
        <f t="shared" si="5"/>
        <v>66458.143112269172</v>
      </c>
      <c r="R12" s="32">
        <f t="shared" si="12"/>
        <v>66.45814311226917</v>
      </c>
    </row>
    <row r="13" spans="1:18">
      <c r="A13" s="40">
        <v>59.4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4">
        <f t="shared" si="7"/>
        <v>1.0958904109589041E-2</v>
      </c>
      <c r="I13" s="39">
        <f t="shared" si="8"/>
        <v>2.5552745073095193E-4</v>
      </c>
      <c r="J13" s="41">
        <f t="shared" si="1"/>
        <v>1.5178330573418544E-2</v>
      </c>
      <c r="K13" s="51">
        <f t="shared" si="9"/>
        <v>0.57732298169054774</v>
      </c>
      <c r="L13" s="51">
        <f t="shared" si="10"/>
        <v>0.25590557699049105</v>
      </c>
      <c r="M13" s="51">
        <f t="shared" si="11"/>
        <v>0.92126007716576774</v>
      </c>
      <c r="N13" s="35">
        <f t="shared" si="2"/>
        <v>88.445984779049184</v>
      </c>
      <c r="O13" s="36">
        <f t="shared" si="3"/>
        <v>5.2536914958755219</v>
      </c>
      <c r="P13" s="32">
        <f t="shared" si="4"/>
        <v>199.82940973712135</v>
      </c>
      <c r="Q13" s="37">
        <f t="shared" si="5"/>
        <v>88576.866018227549</v>
      </c>
      <c r="R13" s="32">
        <f t="shared" si="12"/>
        <v>88.576866018227548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4">
        <f t="shared" si="7"/>
        <v>1.3698630136986301E-2</v>
      </c>
      <c r="I14" s="39">
        <f t="shared" si="8"/>
        <v>2.5533166225927755E-4</v>
      </c>
      <c r="J14" s="41">
        <f t="shared" si="1"/>
        <v>1.5166700738201087E-2</v>
      </c>
      <c r="K14" s="51">
        <f t="shared" si="9"/>
        <v>0.57688062927821659</v>
      </c>
      <c r="L14" s="51">
        <f t="shared" si="10"/>
        <v>0.25570949879353572</v>
      </c>
      <c r="M14" s="51">
        <f t="shared" si="11"/>
        <v>0.92055419565672858</v>
      </c>
      <c r="N14" s="35">
        <f t="shared" si="2"/>
        <v>110.51509637021692</v>
      </c>
      <c r="O14" s="36">
        <f t="shared" si="3"/>
        <v>6.5645967243908849</v>
      </c>
      <c r="P14" s="32">
        <f t="shared" si="4"/>
        <v>249.69100100893169</v>
      </c>
      <c r="Q14" s="37">
        <f t="shared" si="5"/>
        <v>110678.63519899454</v>
      </c>
      <c r="R14" s="32">
        <f t="shared" si="12"/>
        <v>110.67863519899454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4">
        <f t="shared" si="7"/>
        <v>1.643835616438356E-2</v>
      </c>
      <c r="I15" s="39">
        <f t="shared" si="8"/>
        <v>2.5513616375824881E-4</v>
      </c>
      <c r="J15" s="41">
        <f t="shared" si="1"/>
        <v>1.515508812723998E-2</v>
      </c>
      <c r="K15" s="51">
        <f t="shared" si="9"/>
        <v>0.57643893200769991</v>
      </c>
      <c r="L15" s="51">
        <f t="shared" si="10"/>
        <v>0.25551371099632086</v>
      </c>
      <c r="M15" s="51">
        <f t="shared" si="11"/>
        <v>0.91984935958675507</v>
      </c>
      <c r="N15" s="35">
        <f t="shared" si="2"/>
        <v>132.56730436829619</v>
      </c>
      <c r="O15" s="36">
        <f t="shared" si="3"/>
        <v>7.8744978794767944</v>
      </c>
      <c r="P15" s="32">
        <f t="shared" si="4"/>
        <v>299.51440134377935</v>
      </c>
      <c r="Q15" s="37">
        <f t="shared" si="5"/>
        <v>132763.47577295185</v>
      </c>
      <c r="R15" s="32">
        <f t="shared" si="12"/>
        <v>132.76347577295184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4">
        <f t="shared" si="7"/>
        <v>1.9178082191780823E-2</v>
      </c>
      <c r="I16" s="39">
        <f t="shared" si="8"/>
        <v>2.5494095457287712E-4</v>
      </c>
      <c r="J16" s="41">
        <f t="shared" si="1"/>
        <v>1.5143492701628901E-2</v>
      </c>
      <c r="K16" s="51">
        <f t="shared" si="9"/>
        <v>0.57599788839915689</v>
      </c>
      <c r="L16" s="51">
        <f t="shared" si="10"/>
        <v>0.2553182129428887</v>
      </c>
      <c r="M16" s="51">
        <f t="shared" si="11"/>
        <v>0.91914556659439928</v>
      </c>
      <c r="N16" s="35">
        <f t="shared" si="2"/>
        <v>154.60263379954034</v>
      </c>
      <c r="O16" s="36">
        <f t="shared" si="3"/>
        <v>9.1833964476926955</v>
      </c>
      <c r="P16" s="32">
        <f t="shared" si="4"/>
        <v>349.29966728443935</v>
      </c>
      <c r="Q16" s="37">
        <f t="shared" si="5"/>
        <v>154831.41280338625</v>
      </c>
      <c r="R16" s="32">
        <f t="shared" si="12"/>
        <v>154.83141280338626</v>
      </c>
    </row>
    <row r="17" spans="1:18">
      <c r="A17">
        <v>514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4">
        <f t="shared" si="7"/>
        <v>2.1917808219178082E-2</v>
      </c>
      <c r="I17" s="39">
        <f t="shared" si="8"/>
        <v>2.54746034050201E-4</v>
      </c>
      <c r="J17" s="41">
        <f t="shared" si="1"/>
        <v>1.513191442258194E-2</v>
      </c>
      <c r="K17" s="51">
        <f t="shared" si="9"/>
        <v>0.57555749697732661</v>
      </c>
      <c r="L17" s="51">
        <f t="shared" si="10"/>
        <v>0.25512300397931148</v>
      </c>
      <c r="M17" s="51">
        <f t="shared" si="11"/>
        <v>0.91844281432552122</v>
      </c>
      <c r="N17" s="35">
        <f t="shared" si="2"/>
        <v>176.62110963242361</v>
      </c>
      <c r="O17" s="36">
        <f t="shared" si="3"/>
        <v>10.491293912165961</v>
      </c>
      <c r="P17" s="32">
        <f t="shared" si="4"/>
        <v>399.04685524314448</v>
      </c>
      <c r="Q17" s="37">
        <f t="shared" si="5"/>
        <v>176882.47129572008</v>
      </c>
      <c r="R17" s="32">
        <f t="shared" si="12"/>
        <v>176.88247129572008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4">
        <f t="shared" si="7"/>
        <v>2.4657534246575342E-2</v>
      </c>
      <c r="I18" s="39">
        <f t="shared" si="8"/>
        <v>2.5455140153926798E-4</v>
      </c>
      <c r="J18" s="41">
        <f t="shared" si="1"/>
        <v>1.5120353251432517E-2</v>
      </c>
      <c r="K18" s="51">
        <f t="shared" si="9"/>
        <v>0.5751177562714872</v>
      </c>
      <c r="L18" s="51">
        <f t="shared" si="10"/>
        <v>0.2549280834536734</v>
      </c>
      <c r="M18" s="51">
        <f t="shared" si="11"/>
        <v>0.91774110043322432</v>
      </c>
      <c r="N18" s="35">
        <f t="shared" si="2"/>
        <v>198.62275677871659</v>
      </c>
      <c r="O18" s="36">
        <f t="shared" si="3"/>
        <v>11.798191752655764</v>
      </c>
      <c r="P18" s="32">
        <f t="shared" si="4"/>
        <v>448.75602150401465</v>
      </c>
      <c r="Q18" s="37">
        <f t="shared" si="5"/>
        <v>198916.67619858804</v>
      </c>
      <c r="R18" s="32">
        <f t="shared" si="12"/>
        <v>198.91667619858805</v>
      </c>
    </row>
    <row r="19" spans="1:18">
      <c r="A19">
        <f>A17*74</f>
        <v>38036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4">
        <f t="shared" si="7"/>
        <v>2.7397260273972601E-2</v>
      </c>
      <c r="I19" s="39">
        <f t="shared" si="8"/>
        <v>2.5435705639113604E-4</v>
      </c>
      <c r="J19" s="41">
        <f t="shared" si="1"/>
        <v>1.510880914963348E-2</v>
      </c>
      <c r="K19" s="51">
        <f t="shared" si="9"/>
        <v>0.57467866481545904</v>
      </c>
      <c r="L19" s="51">
        <f t="shared" si="10"/>
        <v>0.25473345071607223</v>
      </c>
      <c r="M19" s="51">
        <f t="shared" si="11"/>
        <v>0.91704042257786011</v>
      </c>
      <c r="N19" s="35">
        <f t="shared" si="2"/>
        <v>220.60760009333259</v>
      </c>
      <c r="O19" s="36">
        <f t="shared" si="3"/>
        <v>13.104091445543956</v>
      </c>
      <c r="P19" s="32">
        <f t="shared" si="4"/>
        <v>498.42722222270993</v>
      </c>
      <c r="Q19" s="37">
        <f t="shared" si="5"/>
        <v>220934.05240368345</v>
      </c>
      <c r="R19" s="32">
        <f t="shared" si="12"/>
        <v>220.93405240368347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4">
        <f t="shared" si="7"/>
        <v>3.0136986301369864E-2</v>
      </c>
      <c r="I20" s="39">
        <f t="shared" si="8"/>
        <v>2.5416299795885444E-4</v>
      </c>
      <c r="J20" s="41">
        <f t="shared" si="1"/>
        <v>1.5097282078755953E-2</v>
      </c>
      <c r="K20" s="51">
        <f t="shared" si="9"/>
        <v>0.57424022114756146</v>
      </c>
      <c r="L20" s="51">
        <f t="shared" si="10"/>
        <v>0.25453910511859995</v>
      </c>
      <c r="M20" s="51">
        <f t="shared" si="11"/>
        <v>0.91634077842695982</v>
      </c>
      <c r="N20" s="35">
        <f t="shared" si="2"/>
        <v>242.57566437970615</v>
      </c>
      <c r="O20" s="36">
        <f t="shared" si="3"/>
        <v>14.408994464154544</v>
      </c>
      <c r="P20" s="32">
        <f t="shared" si="4"/>
        <v>548.06051343858223</v>
      </c>
      <c r="Q20" s="37">
        <f t="shared" si="5"/>
        <v>242934.62475114461</v>
      </c>
      <c r="R20" s="32">
        <f t="shared" si="12"/>
        <v>242.93462475114461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4">
        <f t="shared" si="7"/>
        <v>3.287671232876712E-2</v>
      </c>
      <c r="I21" s="39">
        <f t="shared" si="8"/>
        <v>2.5396922559746849E-4</v>
      </c>
      <c r="J21" s="41">
        <f t="shared" si="1"/>
        <v>1.5085772000489628E-2</v>
      </c>
      <c r="K21" s="51">
        <f t="shared" si="9"/>
        <v>0.57380242381062352</v>
      </c>
      <c r="L21" s="51">
        <f t="shared" si="10"/>
        <v>0.2543450460153473</v>
      </c>
      <c r="M21" s="51">
        <f t="shared" si="11"/>
        <v>0.91564216565525025</v>
      </c>
      <c r="N21" s="35">
        <f t="shared" si="2"/>
        <v>264.52697438003497</v>
      </c>
      <c r="O21" s="36">
        <f t="shared" si="3"/>
        <v>15.712902278174077</v>
      </c>
      <c r="P21" s="32">
        <f t="shared" si="4"/>
        <v>597.65595105262912</v>
      </c>
      <c r="Q21" s="37">
        <f t="shared" si="5"/>
        <v>264918.4180197824</v>
      </c>
      <c r="R21" s="32">
        <f t="shared" si="12"/>
        <v>264.91841801978239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4">
        <f t="shared" si="7"/>
        <v>3.5616438356164383E-2</v>
      </c>
      <c r="I22" s="39">
        <f t="shared" si="8"/>
        <v>2.5377573866400423E-4</v>
      </c>
      <c r="J22" s="41">
        <f t="shared" si="1"/>
        <v>1.5074278876641851E-2</v>
      </c>
      <c r="K22" s="51">
        <f t="shared" si="9"/>
        <v>0.57336527135194948</v>
      </c>
      <c r="L22" s="51">
        <f t="shared" si="10"/>
        <v>0.25415127276238897</v>
      </c>
      <c r="M22" s="51">
        <f t="shared" si="11"/>
        <v>0.91494458194460015</v>
      </c>
      <c r="N22" s="35">
        <f t="shared" si="2"/>
        <v>286.46155478327069</v>
      </c>
      <c r="O22" s="36">
        <f t="shared" si="3"/>
        <v>17.015816354126276</v>
      </c>
      <c r="P22" s="32">
        <f t="shared" si="4"/>
        <v>647.21359084554706</v>
      </c>
      <c r="Q22" s="37">
        <f t="shared" si="5"/>
        <v>286885.45693508291</v>
      </c>
      <c r="R22" s="32">
        <f t="shared" si="12"/>
        <v>286.88545693508291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4">
        <f t="shared" si="7"/>
        <v>3.8356164383561646E-2</v>
      </c>
      <c r="I23" s="39">
        <f t="shared" si="8"/>
        <v>2.5358253651746129E-4</v>
      </c>
      <c r="J23" s="41">
        <f t="shared" si="1"/>
        <v>1.5062802669137201E-2</v>
      </c>
      <c r="K23" s="51">
        <f t="shared" si="9"/>
        <v>0.57292876232330248</v>
      </c>
      <c r="L23" s="51">
        <f t="shared" si="10"/>
        <v>0.25395778471777591</v>
      </c>
      <c r="M23" s="51">
        <f t="shared" si="11"/>
        <v>0.91424802498399327</v>
      </c>
      <c r="N23" s="35">
        <f t="shared" si="2"/>
        <v>308.37943022304449</v>
      </c>
      <c r="O23" s="36">
        <f t="shared" si="3"/>
        <v>18.317738155248843</v>
      </c>
      <c r="P23" s="32">
        <f t="shared" si="4"/>
        <v>696.7334884730451</v>
      </c>
      <c r="Q23" s="37">
        <f t="shared" si="5"/>
        <v>308835.76616712991</v>
      </c>
      <c r="R23" s="32">
        <f t="shared" si="12"/>
        <v>308.83576616712992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4">
        <f t="shared" si="7"/>
        <v>4.1095890410958902E-2</v>
      </c>
      <c r="I24" s="39">
        <f t="shared" si="8"/>
        <v>2.5338961851880575E-4</v>
      </c>
      <c r="J24" s="41">
        <f t="shared" si="1"/>
        <v>1.5051343340017061E-2</v>
      </c>
      <c r="K24" s="51">
        <f t="shared" si="9"/>
        <v>0.57249289528088898</v>
      </c>
      <c r="L24" s="51">
        <f t="shared" si="10"/>
        <v>0.25376458124152884</v>
      </c>
      <c r="M24" s="51">
        <f t="shared" si="11"/>
        <v>0.91355249246950376</v>
      </c>
      <c r="N24" s="35">
        <f t="shared" si="2"/>
        <v>330.28062527720584</v>
      </c>
      <c r="O24" s="36">
        <f t="shared" si="3"/>
        <v>19.618669141466029</v>
      </c>
      <c r="P24" s="32">
        <f t="shared" si="4"/>
        <v>746.21569946480179</v>
      </c>
      <c r="Q24" s="37">
        <f t="shared" si="5"/>
        <v>330769.37033014261</v>
      </c>
      <c r="R24" s="32">
        <f t="shared" si="12"/>
        <v>330.76937033014264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4">
        <f t="shared" si="7"/>
        <v>4.3835616438356165E-2</v>
      </c>
      <c r="I25" s="39">
        <f t="shared" si="8"/>
        <v>2.5319698403096388E-4</v>
      </c>
      <c r="J25" s="41">
        <f t="shared" si="1"/>
        <v>1.5039900851439254E-2</v>
      </c>
      <c r="K25" s="51">
        <f t="shared" si="9"/>
        <v>0.57205766878534348</v>
      </c>
      <c r="L25" s="51">
        <f t="shared" si="10"/>
        <v>0.253571661695631</v>
      </c>
      <c r="M25" s="51">
        <f t="shared" si="11"/>
        <v>0.91285798210427149</v>
      </c>
      <c r="N25" s="35">
        <f t="shared" si="2"/>
        <v>352.16516446789961</v>
      </c>
      <c r="O25" s="36">
        <f t="shared" si="3"/>
        <v>20.918610769393236</v>
      </c>
      <c r="P25" s="32">
        <f t="shared" si="4"/>
        <v>795.66027922464116</v>
      </c>
      <c r="Q25" s="37">
        <f t="shared" si="5"/>
        <v>352686.2939825537</v>
      </c>
      <c r="R25" s="32">
        <f t="shared" si="12"/>
        <v>352.68629398255371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4">
        <f t="shared" si="7"/>
        <v>4.6575342465753428E-2</v>
      </c>
      <c r="I26" s="39">
        <f t="shared" si="8"/>
        <v>2.5300463241881077E-4</v>
      </c>
      <c r="J26" s="41">
        <f t="shared" si="1"/>
        <v>1.5028475165677358E-2</v>
      </c>
      <c r="K26" s="51">
        <f t="shared" si="9"/>
        <v>0.57162308140170404</v>
      </c>
      <c r="L26" s="51">
        <f t="shared" si="10"/>
        <v>0.25337902544401775</v>
      </c>
      <c r="M26" s="51">
        <f t="shared" si="11"/>
        <v>0.91216449159846391</v>
      </c>
      <c r="N26" s="35">
        <f t="shared" si="2"/>
        <v>374.0330722653307</v>
      </c>
      <c r="O26" s="36">
        <f t="shared" si="3"/>
        <v>22.217564492560644</v>
      </c>
      <c r="P26" s="32">
        <f t="shared" si="4"/>
        <v>845.06728303903662</v>
      </c>
      <c r="Q26" s="37">
        <f t="shared" si="5"/>
        <v>374586.56163077865</v>
      </c>
      <c r="R26" s="32">
        <f t="shared" si="12"/>
        <v>374.58656163077865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4">
        <f t="shared" si="7"/>
        <v>4.9315068493150684E-2</v>
      </c>
      <c r="I27" s="39">
        <f t="shared" si="8"/>
        <v>2.5281256304916951E-4</v>
      </c>
      <c r="J27" s="41">
        <f t="shared" si="1"/>
        <v>1.5017066245120668E-2</v>
      </c>
      <c r="K27" s="51">
        <f t="shared" si="9"/>
        <v>0.57118913169940966</v>
      </c>
      <c r="L27" s="51">
        <f t="shared" si="10"/>
        <v>0.25318667185257521</v>
      </c>
      <c r="M27" s="51">
        <f t="shared" si="11"/>
        <v>0.91147201866927086</v>
      </c>
      <c r="N27" s="35">
        <f t="shared" si="2"/>
        <v>395.88437307977352</v>
      </c>
      <c r="O27" s="36">
        <f t="shared" si="3"/>
        <v>23.515531760938547</v>
      </c>
      <c r="P27" s="32">
        <f t="shared" si="4"/>
        <v>894.43676605905864</v>
      </c>
      <c r="Q27" s="37">
        <f t="shared" si="5"/>
        <v>396470.19772121392</v>
      </c>
      <c r="R27" s="32">
        <f t="shared" si="12"/>
        <v>396.47019772121394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4">
        <f t="shared" si="7"/>
        <v>5.2054794520547946E-2</v>
      </c>
      <c r="I28" s="39">
        <f t="shared" si="8"/>
        <v>2.5262077529079646E-4</v>
      </c>
      <c r="J28" s="41">
        <f t="shared" si="1"/>
        <v>1.5005674052273309E-2</v>
      </c>
      <c r="K28" s="51">
        <f t="shared" si="9"/>
        <v>0.57075581825226751</v>
      </c>
      <c r="L28" s="51">
        <f t="shared" si="10"/>
        <v>0.25299460028912568</v>
      </c>
      <c r="M28" s="51">
        <f t="shared" si="11"/>
        <v>0.91078056104085248</v>
      </c>
      <c r="N28" s="35">
        <f t="shared" si="2"/>
        <v>417.71909126986986</v>
      </c>
      <c r="O28" s="36">
        <f t="shared" si="3"/>
        <v>24.812514021430271</v>
      </c>
      <c r="P28" s="32">
        <f t="shared" si="4"/>
        <v>943.76878331912178</v>
      </c>
      <c r="Q28" s="37">
        <f t="shared" si="5"/>
        <v>418337.22664854687</v>
      </c>
      <c r="R28" s="32">
        <f t="shared" si="12"/>
        <v>418.33722664854685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4">
        <f t="shared" si="7"/>
        <v>5.4794520547945202E-2</v>
      </c>
      <c r="I29" s="39">
        <f t="shared" si="8"/>
        <v>2.5242926851437608E-4</v>
      </c>
      <c r="J29" s="41">
        <f t="shared" si="1"/>
        <v>1.4994298549753938E-2</v>
      </c>
      <c r="K29" s="51">
        <f t="shared" si="9"/>
        <v>0.57032313963844083</v>
      </c>
      <c r="L29" s="51">
        <f t="shared" si="10"/>
        <v>0.25280281012342232</v>
      </c>
      <c r="M29" s="51">
        <f t="shared" si="11"/>
        <v>0.91009011644432036</v>
      </c>
      <c r="N29" s="35">
        <f t="shared" si="2"/>
        <v>439.53725114093862</v>
      </c>
      <c r="O29" s="36">
        <f t="shared" si="3"/>
        <v>26.108512717771756</v>
      </c>
      <c r="P29" s="32">
        <f t="shared" si="4"/>
        <v>993.06338973316656</v>
      </c>
      <c r="Q29" s="37">
        <f t="shared" si="5"/>
        <v>440187.67275406315</v>
      </c>
      <c r="R29" s="32">
        <f t="shared" si="12"/>
        <v>440.18767275406316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4">
        <f t="shared" si="7"/>
        <v>5.7534246575342465E-2</v>
      </c>
      <c r="I30" s="39">
        <f t="shared" si="8"/>
        <v>2.5223804209251118E-4</v>
      </c>
      <c r="J30" s="41">
        <f t="shared" si="1"/>
        <v>1.4982939700295163E-2</v>
      </c>
      <c r="K30" s="51">
        <f t="shared" si="9"/>
        <v>0.56989109444042685</v>
      </c>
      <c r="L30" s="51">
        <f t="shared" si="10"/>
        <v>0.25261130072713955</v>
      </c>
      <c r="M30" s="51">
        <f t="shared" si="11"/>
        <v>0.90940068261770246</v>
      </c>
      <c r="N30" s="35">
        <f t="shared" si="2"/>
        <v>461.33887694351608</v>
      </c>
      <c r="O30" s="36">
        <f t="shared" si="3"/>
        <v>27.403529290444855</v>
      </c>
      <c r="P30" s="32">
        <f t="shared" si="4"/>
        <v>1042.3206400913605</v>
      </c>
      <c r="Q30" s="37">
        <f t="shared" si="5"/>
        <v>462021.5603241846</v>
      </c>
      <c r="R30" s="32">
        <f t="shared" si="12"/>
        <v>462.02156032418458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4">
        <f t="shared" si="7"/>
        <v>6.0273972602739728E-2</v>
      </c>
      <c r="I31" s="39">
        <f t="shared" si="8"/>
        <v>2.5204709539972575E-4</v>
      </c>
      <c r="J31" s="41">
        <f t="shared" si="1"/>
        <v>1.4971597466743709E-2</v>
      </c>
      <c r="K31" s="51">
        <f t="shared" si="9"/>
        <v>0.56945968124506374</v>
      </c>
      <c r="L31" s="51">
        <f t="shared" si="10"/>
        <v>0.25242007147387574</v>
      </c>
      <c r="M31" s="51">
        <f t="shared" si="11"/>
        <v>0.90871225730595273</v>
      </c>
      <c r="N31" s="35">
        <f t="shared" si="2"/>
        <v>483.12399287097389</v>
      </c>
      <c r="O31" s="36">
        <f t="shared" si="3"/>
        <v>28.69756517653585</v>
      </c>
      <c r="P31" s="32">
        <f t="shared" si="4"/>
        <v>1091.5405890547177</v>
      </c>
      <c r="Q31" s="37">
        <f t="shared" si="5"/>
        <v>483838.91358808405</v>
      </c>
      <c r="R31" s="32">
        <f t="shared" si="12"/>
        <v>483.83891358808404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4">
        <f t="shared" si="7"/>
        <v>6.3013698630136991E-2</v>
      </c>
      <c r="I32" s="39">
        <f t="shared" si="8"/>
        <v>2.5185642781244189E-4</v>
      </c>
      <c r="J32" s="41">
        <f t="shared" si="1"/>
        <v>1.4960271812059047E-2</v>
      </c>
      <c r="K32" s="51">
        <f t="shared" si="9"/>
        <v>0.56902889864347783</v>
      </c>
      <c r="L32" s="51">
        <f t="shared" si="10"/>
        <v>0.25222912173913026</v>
      </c>
      <c r="M32" s="51">
        <f t="shared" si="11"/>
        <v>0.90802483826086888</v>
      </c>
      <c r="N32" s="35">
        <f t="shared" si="2"/>
        <v>504.89262306643417</v>
      </c>
      <c r="O32" s="36">
        <f t="shared" si="3"/>
        <v>29.990621810146187</v>
      </c>
      <c r="P32" s="32">
        <f t="shared" si="4"/>
        <v>1140.7232911707206</v>
      </c>
      <c r="Q32" s="37">
        <f t="shared" si="5"/>
        <v>505639.75672461017</v>
      </c>
      <c r="R32" s="32">
        <f t="shared" si="12"/>
        <v>505.63975672461015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4">
        <f t="shared" si="7"/>
        <v>6.575342465753424E-2</v>
      </c>
      <c r="I33" s="39">
        <f t="shared" si="8"/>
        <v>2.5166603870898339E-4</v>
      </c>
      <c r="J33" s="41">
        <f t="shared" si="1"/>
        <v>1.4948962699313614E-2</v>
      </c>
      <c r="K33" s="51">
        <f t="shared" si="9"/>
        <v>0.56859874523109266</v>
      </c>
      <c r="L33" s="51">
        <f t="shared" si="10"/>
        <v>0.25203845090030708</v>
      </c>
      <c r="M33" s="51">
        <f t="shared" si="11"/>
        <v>0.90733842324110536</v>
      </c>
      <c r="N33" s="35">
        <f t="shared" si="2"/>
        <v>526.64479161846691</v>
      </c>
      <c r="O33" s="36">
        <f t="shared" si="3"/>
        <v>31.282700622136932</v>
      </c>
      <c r="P33" s="32">
        <f t="shared" si="4"/>
        <v>1189.8688008636004</v>
      </c>
      <c r="Q33" s="37">
        <f t="shared" si="5"/>
        <v>527424.11385797895</v>
      </c>
      <c r="R33" s="32">
        <f t="shared" si="12"/>
        <v>527.42411385797891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4">
        <f t="shared" si="7"/>
        <v>6.8493150684931503E-2</v>
      </c>
      <c r="I34" s="39">
        <f t="shared" si="8"/>
        <v>2.5147592746956857E-4</v>
      </c>
      <c r="J34" s="41">
        <f t="shared" si="1"/>
        <v>1.4937670091692373E-2</v>
      </c>
      <c r="K34" s="51">
        <f t="shared" si="9"/>
        <v>0.56816921960761113</v>
      </c>
      <c r="L34" s="51">
        <f t="shared" si="10"/>
        <v>0.25184805833670704</v>
      </c>
      <c r="M34" s="51">
        <f t="shared" si="11"/>
        <v>0.90665301001214538</v>
      </c>
      <c r="N34" s="35">
        <f t="shared" si="2"/>
        <v>548.38052255809305</v>
      </c>
      <c r="O34" s="36">
        <f t="shared" si="3"/>
        <v>32.573803039950725</v>
      </c>
      <c r="P34" s="32">
        <f t="shared" si="4"/>
        <v>1238.9771724275658</v>
      </c>
      <c r="Q34" s="37">
        <f t="shared" si="5"/>
        <v>549192.00905477209</v>
      </c>
      <c r="R34" s="32">
        <f t="shared" si="12"/>
        <v>549.19200905477214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4">
        <f t="shared" si="7"/>
        <v>7.1232876712328766E-2</v>
      </c>
      <c r="I35" s="39">
        <f t="shared" si="8"/>
        <v>2.5128609347629103E-4</v>
      </c>
      <c r="J35" s="41">
        <f t="shared" si="1"/>
        <v>1.4926393952491688E-2</v>
      </c>
      <c r="K35" s="51">
        <f t="shared" si="9"/>
        <v>0.56774032037697386</v>
      </c>
      <c r="L35" s="51">
        <f t="shared" si="10"/>
        <v>0.25165794342950965</v>
      </c>
      <c r="M35" s="51">
        <f t="shared" si="11"/>
        <v>0.90596859634623483</v>
      </c>
      <c r="N35" s="35">
        <f t="shared" si="2"/>
        <v>570.09983986931161</v>
      </c>
      <c r="O35" s="36">
        <f t="shared" si="3"/>
        <v>33.863930488237109</v>
      </c>
      <c r="P35" s="32">
        <f t="shared" si="4"/>
        <v>1288.0484600505865</v>
      </c>
      <c r="Q35" s="37">
        <f t="shared" si="5"/>
        <v>570943.46633447986</v>
      </c>
      <c r="R35" s="32">
        <f t="shared" si="12"/>
        <v>570.94346633447981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4">
        <f t="shared" si="7"/>
        <v>7.3972602739726029E-2</v>
      </c>
      <c r="I36" s="39">
        <f t="shared" si="8"/>
        <v>2.5109653611313058E-4</v>
      </c>
      <c r="J36" s="41">
        <f t="shared" si="1"/>
        <v>1.4915134245119956E-2</v>
      </c>
      <c r="K36" s="51">
        <f t="shared" si="9"/>
        <v>0.56731204614738262</v>
      </c>
      <c r="L36" s="51">
        <f t="shared" si="10"/>
        <v>0.25146810556178306</v>
      </c>
      <c r="M36" s="51">
        <f t="shared" si="11"/>
        <v>0.90528518002241909</v>
      </c>
      <c r="N36" s="35">
        <f t="shared" si="2"/>
        <v>591.802767477727</v>
      </c>
      <c r="O36" s="36">
        <f t="shared" si="3"/>
        <v>35.153084388176985</v>
      </c>
      <c r="P36" s="32">
        <f t="shared" si="4"/>
        <v>1337.0827177886997</v>
      </c>
      <c r="Q36" s="37">
        <f t="shared" si="5"/>
        <v>592678.50965811149</v>
      </c>
      <c r="R36" s="32">
        <f t="shared" si="12"/>
        <v>592.67850965811147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4">
        <f t="shared" si="7"/>
        <v>7.6712328767123292E-2</v>
      </c>
      <c r="I37" s="39">
        <f t="shared" si="8"/>
        <v>2.509072547659274E-4</v>
      </c>
      <c r="J37" s="41">
        <f t="shared" ref="J37:J68" si="16">$A$13*I37</f>
        <v>1.4903890933096088E-2</v>
      </c>
      <c r="K37" s="51">
        <f t="shared" si="9"/>
        <v>0.56688439553124281</v>
      </c>
      <c r="L37" s="51">
        <f t="shared" si="10"/>
        <v>0.25127854411845868</v>
      </c>
      <c r="M37" s="51">
        <f t="shared" si="11"/>
        <v>0.90460275882645125</v>
      </c>
      <c r="N37" s="35">
        <f t="shared" ref="N37:N68" si="17">0.066/0.8*(C37^0.8-$C$9^0.8-(C37+$A$8)^0.8+($C$9+$A$8)^0.8)</f>
        <v>613.48932925838744</v>
      </c>
      <c r="O37" s="36">
        <f t="shared" ref="O37:O68" si="18">N37*$A$13/1000</f>
        <v>36.441266157948213</v>
      </c>
      <c r="P37" s="32">
        <f t="shared" ref="P37:P68" si="19">O37*$A$19/1000</f>
        <v>1386.0799995837181</v>
      </c>
      <c r="Q37" s="37">
        <f t="shared" ref="Q37:Q68" si="20">P37/$A$23*1000000</f>
        <v>614397.16293604532</v>
      </c>
      <c r="R37" s="32">
        <f t="shared" si="12"/>
        <v>614.39716293604533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4">
        <f t="shared" si="7"/>
        <v>7.9452054794520555E-2</v>
      </c>
      <c r="I38" s="39">
        <f t="shared" ref="I38:I69" si="21">0.066*($C38^-0.2-($A$8+$C38)^-0.2)</f>
        <v>2.5071824882238976E-4</v>
      </c>
      <c r="J38" s="41">
        <f t="shared" si="16"/>
        <v>1.4892663980049951E-2</v>
      </c>
      <c r="K38" s="51">
        <f t="shared" si="9"/>
        <v>0.56645736714518002</v>
      </c>
      <c r="L38" s="51">
        <f t="shared" si="10"/>
        <v>0.25108925848633862</v>
      </c>
      <c r="M38" s="51">
        <f t="shared" si="11"/>
        <v>0.90392133055081914</v>
      </c>
      <c r="N38" s="35">
        <f t="shared" si="17"/>
        <v>635.15954903340207</v>
      </c>
      <c r="O38" s="36">
        <f t="shared" si="18"/>
        <v>37.728477212584082</v>
      </c>
      <c r="P38" s="32">
        <f t="shared" si="19"/>
        <v>1435.0403592578482</v>
      </c>
      <c r="Q38" s="37">
        <f t="shared" si="20"/>
        <v>636099.45002564194</v>
      </c>
      <c r="R38" s="32">
        <f t="shared" si="12"/>
        <v>636.09945002564189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4">
        <f t="shared" si="7"/>
        <v>8.2191780821917804E-2</v>
      </c>
      <c r="I39" s="39">
        <f t="shared" si="21"/>
        <v>2.5052951767207913E-4</v>
      </c>
      <c r="J39" s="41">
        <f t="shared" si="16"/>
        <v>1.4881453349721499E-2</v>
      </c>
      <c r="K39" s="51">
        <f t="shared" si="9"/>
        <v>0.56603095961000693</v>
      </c>
      <c r="L39" s="51">
        <f t="shared" si="10"/>
        <v>0.25090024805408112</v>
      </c>
      <c r="M39" s="51">
        <f t="shared" si="11"/>
        <v>0.90324089299469201</v>
      </c>
      <c r="N39" s="35">
        <f t="shared" si="17"/>
        <v>656.81345056917519</v>
      </c>
      <c r="O39" s="36">
        <f t="shared" si="18"/>
        <v>39.014718963809003</v>
      </c>
      <c r="P39" s="32">
        <f t="shared" si="19"/>
        <v>1483.963850507439</v>
      </c>
      <c r="Q39" s="37">
        <f t="shared" si="20"/>
        <v>657785.39472847478</v>
      </c>
      <c r="R39" s="32">
        <f t="shared" si="12"/>
        <v>657.78539472847478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4">
        <f t="shared" si="7"/>
        <v>8.4931506849315067E-2</v>
      </c>
      <c r="I40" s="39">
        <f t="shared" si="21"/>
        <v>2.5034106070640118E-4</v>
      </c>
      <c r="J40" s="41">
        <f t="shared" si="16"/>
        <v>1.4870259005960229E-2</v>
      </c>
      <c r="K40" s="51">
        <f t="shared" si="9"/>
        <v>0.56560517155070333</v>
      </c>
      <c r="L40" s="51">
        <f t="shared" si="10"/>
        <v>0.25071151221219118</v>
      </c>
      <c r="M40" s="51">
        <f t="shared" si="11"/>
        <v>0.90256144396388838</v>
      </c>
      <c r="N40" s="35">
        <f t="shared" si="17"/>
        <v>678.45105758324496</v>
      </c>
      <c r="O40" s="36">
        <f t="shared" si="18"/>
        <v>40.29999282044475</v>
      </c>
      <c r="P40" s="32">
        <f t="shared" si="19"/>
        <v>1532.8505269184363</v>
      </c>
      <c r="Q40" s="37">
        <f t="shared" si="20"/>
        <v>679455.0207971792</v>
      </c>
      <c r="R40" s="32">
        <f t="shared" si="12"/>
        <v>679.45502079717915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4">
        <f t="shared" si="7"/>
        <v>8.7671232876712329E-2</v>
      </c>
      <c r="I41" s="39">
        <f t="shared" si="21"/>
        <v>2.5015287731860618E-4</v>
      </c>
      <c r="J41" s="41">
        <f t="shared" si="16"/>
        <v>1.4859080912725206E-2</v>
      </c>
      <c r="K41" s="51">
        <f t="shared" si="9"/>
        <v>0.56518000159641602</v>
      </c>
      <c r="L41" s="51">
        <f t="shared" si="10"/>
        <v>0.2505230503530213</v>
      </c>
      <c r="M41" s="51">
        <f t="shared" si="11"/>
        <v>0.90188298127087663</v>
      </c>
      <c r="N41" s="35">
        <f t="shared" si="17"/>
        <v>700.0723937380593</v>
      </c>
      <c r="O41" s="36">
        <f t="shared" si="18"/>
        <v>41.584300188040721</v>
      </c>
      <c r="P41" s="32">
        <f t="shared" si="19"/>
        <v>1581.7004419523169</v>
      </c>
      <c r="Q41" s="37">
        <f t="shared" si="20"/>
        <v>701108.35192921851</v>
      </c>
      <c r="R41" s="32">
        <f t="shared" si="12"/>
        <v>701.10835192921854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4">
        <f t="shared" si="7"/>
        <v>9.0410958904109592E-2</v>
      </c>
      <c r="I42" s="39">
        <f t="shared" si="21"/>
        <v>2.4996496690377583E-4</v>
      </c>
      <c r="J42" s="41">
        <f t="shared" si="16"/>
        <v>1.4847919034084283E-2</v>
      </c>
      <c r="K42" s="51">
        <f t="shared" si="9"/>
        <v>0.56475544838042979</v>
      </c>
      <c r="L42" s="51">
        <f t="shared" si="10"/>
        <v>0.25033486187075787</v>
      </c>
      <c r="M42" s="51">
        <f t="shared" si="11"/>
        <v>0.90120550273472833</v>
      </c>
      <c r="N42" s="35">
        <f t="shared" si="17"/>
        <v>721.67748264481781</v>
      </c>
      <c r="O42" s="36">
        <f t="shared" si="18"/>
        <v>42.867642469102172</v>
      </c>
      <c r="P42" s="32">
        <f t="shared" si="19"/>
        <v>1630.5136489547704</v>
      </c>
      <c r="Q42" s="37">
        <f t="shared" si="20"/>
        <v>722745.41177073156</v>
      </c>
      <c r="R42" s="32">
        <f t="shared" si="12"/>
        <v>722.74541177073161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4">
        <f t="shared" si="7"/>
        <v>9.3150684931506855E-2</v>
      </c>
      <c r="I43" s="39">
        <f t="shared" si="21"/>
        <v>2.4977732885881661E-4</v>
      </c>
      <c r="J43" s="41">
        <f t="shared" si="16"/>
        <v>1.4836773334213706E-2</v>
      </c>
      <c r="K43" s="51">
        <f t="shared" si="9"/>
        <v>0.56433151054015251</v>
      </c>
      <c r="L43" s="51">
        <f t="shared" si="10"/>
        <v>0.25014694616141514</v>
      </c>
      <c r="M43" s="51">
        <f t="shared" si="11"/>
        <v>0.90052900618109455</v>
      </c>
      <c r="N43" s="35">
        <f t="shared" si="17"/>
        <v>743.26634786362536</v>
      </c>
      <c r="O43" s="36">
        <f t="shared" si="18"/>
        <v>44.150021063099345</v>
      </c>
      <c r="P43" s="32">
        <f t="shared" si="19"/>
        <v>1679.2902011560468</v>
      </c>
      <c r="Q43" s="37">
        <f t="shared" si="20"/>
        <v>744366.22391668742</v>
      </c>
      <c r="R43" s="32">
        <f t="shared" si="12"/>
        <v>744.36622391668743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4">
        <f t="shared" si="7"/>
        <v>9.5890410958904104E-2</v>
      </c>
      <c r="I44" s="39">
        <f t="shared" si="21"/>
        <v>2.4958996258245606E-4</v>
      </c>
      <c r="J44" s="41">
        <f t="shared" si="16"/>
        <v>1.4825643777397889E-2</v>
      </c>
      <c r="K44" s="51">
        <f t="shared" si="9"/>
        <v>0.56390818671710607</v>
      </c>
      <c r="L44" s="51">
        <f t="shared" si="10"/>
        <v>0.24995930262283073</v>
      </c>
      <c r="M44" s="51">
        <f t="shared" si="11"/>
        <v>0.89985348944219057</v>
      </c>
      <c r="N44" s="35">
        <f t="shared" si="17"/>
        <v>764.8390128998808</v>
      </c>
      <c r="O44" s="36">
        <f t="shared" si="18"/>
        <v>45.431437366252915</v>
      </c>
      <c r="P44" s="32">
        <f t="shared" si="19"/>
        <v>1728.0301516627958</v>
      </c>
      <c r="Q44" s="37">
        <f t="shared" si="20"/>
        <v>765970.81190726766</v>
      </c>
      <c r="R44" s="32">
        <f t="shared" si="12"/>
        <v>765.97081190726772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4">
        <f t="shared" si="7"/>
        <v>9.8630136986301367E-2</v>
      </c>
      <c r="I45" s="39">
        <f t="shared" si="21"/>
        <v>2.4940286747523462E-4</v>
      </c>
      <c r="J45" s="41">
        <f t="shared" si="16"/>
        <v>1.4814530328028937E-2</v>
      </c>
      <c r="K45" s="51">
        <f t="shared" si="9"/>
        <v>0.56348547555690864</v>
      </c>
      <c r="L45" s="51">
        <f t="shared" si="10"/>
        <v>0.24977193065465808</v>
      </c>
      <c r="M45" s="51">
        <f t="shared" si="11"/>
        <v>0.89917895035676909</v>
      </c>
      <c r="N45" s="35">
        <f t="shared" si="17"/>
        <v>786.39550120781178</v>
      </c>
      <c r="O45" s="36">
        <f t="shared" si="18"/>
        <v>46.711892771744019</v>
      </c>
      <c r="P45" s="32">
        <f t="shared" si="19"/>
        <v>1776.7335534660556</v>
      </c>
      <c r="Q45" s="37">
        <f t="shared" si="20"/>
        <v>787559.19923140761</v>
      </c>
      <c r="R45" s="32">
        <f t="shared" si="12"/>
        <v>787.55919923140766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4">
        <f t="shared" si="7"/>
        <v>0.10136986301369863</v>
      </c>
      <c r="I46" s="39">
        <f t="shared" si="21"/>
        <v>2.4921604293949692E-4</v>
      </c>
      <c r="J46" s="41">
        <f t="shared" si="16"/>
        <v>1.4803432950606116E-2</v>
      </c>
      <c r="K46" s="51">
        <f t="shared" si="9"/>
        <v>0.56306337570925424</v>
      </c>
      <c r="L46" s="51">
        <f t="shared" si="10"/>
        <v>0.24958482965835738</v>
      </c>
      <c r="M46" s="51">
        <f t="shared" si="11"/>
        <v>0.89850538677008662</v>
      </c>
      <c r="N46" s="35">
        <f t="shared" si="17"/>
        <v>807.93583619070478</v>
      </c>
      <c r="O46" s="36">
        <f t="shared" si="18"/>
        <v>47.991388669727868</v>
      </c>
      <c r="P46" s="32">
        <f t="shared" si="19"/>
        <v>1825.4004594417693</v>
      </c>
      <c r="Q46" s="37">
        <f t="shared" si="20"/>
        <v>809131.40932702541</v>
      </c>
      <c r="R46" s="32">
        <f t="shared" si="12"/>
        <v>809.13140932702538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4">
        <f t="shared" si="7"/>
        <v>0.10410958904109589</v>
      </c>
      <c r="I47" s="39">
        <f t="shared" si="21"/>
        <v>2.4902948837938116E-4</v>
      </c>
      <c r="J47" s="41">
        <f t="shared" si="16"/>
        <v>1.479235160973524E-2</v>
      </c>
      <c r="K47" s="51">
        <f t="shared" si="9"/>
        <v>0.56264188582788965</v>
      </c>
      <c r="L47" s="51">
        <f t="shared" si="10"/>
        <v>0.24939799903718513</v>
      </c>
      <c r="M47" s="51">
        <f t="shared" si="11"/>
        <v>0.89783279653386638</v>
      </c>
      <c r="N47" s="35">
        <f t="shared" si="17"/>
        <v>829.46004120282601</v>
      </c>
      <c r="O47" s="36">
        <f t="shared" si="18"/>
        <v>49.269926447447865</v>
      </c>
      <c r="P47" s="32">
        <f t="shared" si="19"/>
        <v>1874.0309223551271</v>
      </c>
      <c r="Q47" s="37">
        <f t="shared" si="20"/>
        <v>830687.46558294632</v>
      </c>
      <c r="R47" s="32">
        <f t="shared" si="12"/>
        <v>830.68746558294629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4">
        <f t="shared" si="7"/>
        <v>0.10684931506849316</v>
      </c>
      <c r="I48" s="39">
        <f t="shared" si="21"/>
        <v>2.4884320320082488E-4</v>
      </c>
      <c r="J48" s="41">
        <f t="shared" si="16"/>
        <v>1.4781286270128997E-2</v>
      </c>
      <c r="K48" s="51">
        <f t="shared" si="9"/>
        <v>0.56222100457062651</v>
      </c>
      <c r="L48" s="51">
        <f t="shared" si="10"/>
        <v>0.2492114381961997</v>
      </c>
      <c r="M48" s="51">
        <f t="shared" si="11"/>
        <v>0.89716117750631896</v>
      </c>
      <c r="N48" s="35">
        <f t="shared" si="17"/>
        <v>850.9681395414309</v>
      </c>
      <c r="O48" s="36">
        <f t="shared" si="18"/>
        <v>50.547507488760992</v>
      </c>
      <c r="P48" s="32">
        <f t="shared" si="19"/>
        <v>1922.6249948425129</v>
      </c>
      <c r="Q48" s="37">
        <f t="shared" si="20"/>
        <v>852227.39133090107</v>
      </c>
      <c r="R48" s="32">
        <f t="shared" si="12"/>
        <v>852.22739133090101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4">
        <f t="shared" si="7"/>
        <v>0.1095890410958904</v>
      </c>
      <c r="I49" s="39">
        <f t="shared" si="21"/>
        <v>2.4865718681154334E-4</v>
      </c>
      <c r="J49" s="41">
        <f t="shared" si="16"/>
        <v>1.4770236896605674E-2</v>
      </c>
      <c r="K49" s="51">
        <f t="shared" si="9"/>
        <v>0.56180073059929336</v>
      </c>
      <c r="L49" s="51">
        <f t="shared" si="10"/>
        <v>0.24902514654223998</v>
      </c>
      <c r="M49" s="51">
        <f t="shared" si="11"/>
        <v>0.89649052755206393</v>
      </c>
      <c r="N49" s="35">
        <f t="shared" si="17"/>
        <v>872.46015445713658</v>
      </c>
      <c r="O49" s="36">
        <f t="shared" si="18"/>
        <v>51.824133174753918</v>
      </c>
      <c r="P49" s="32">
        <f t="shared" si="19"/>
        <v>1971.18272943494</v>
      </c>
      <c r="Q49" s="37">
        <f t="shared" si="20"/>
        <v>873751.20985591318</v>
      </c>
      <c r="R49" s="32">
        <f t="shared" si="12"/>
        <v>873.7512098559132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4">
        <f t="shared" si="7"/>
        <v>0.11232876712328767</v>
      </c>
      <c r="I50" s="39">
        <f t="shared" si="21"/>
        <v>2.4847143862103408E-4</v>
      </c>
      <c r="J50" s="41">
        <f t="shared" si="16"/>
        <v>1.4759203454089424E-2</v>
      </c>
      <c r="K50" s="51">
        <f t="shared" si="9"/>
        <v>0.5613810625797454</v>
      </c>
      <c r="L50" s="51">
        <f t="shared" si="10"/>
        <v>0.24883912348392973</v>
      </c>
      <c r="M50" s="51">
        <f t="shared" si="11"/>
        <v>0.89582084454214705</v>
      </c>
      <c r="N50" s="35">
        <f t="shared" si="17"/>
        <v>893.93610914616147</v>
      </c>
      <c r="O50" s="36">
        <f t="shared" si="18"/>
        <v>53.09980488328199</v>
      </c>
      <c r="P50" s="32">
        <f t="shared" si="19"/>
        <v>2019.7041785405138</v>
      </c>
      <c r="Q50" s="37">
        <f t="shared" si="20"/>
        <v>895258.94438852556</v>
      </c>
      <c r="R50" s="32">
        <f t="shared" si="12"/>
        <v>895.25894438852561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4">
        <f t="shared" si="7"/>
        <v>0.11506849315068493</v>
      </c>
      <c r="I51" s="39">
        <f t="shared" si="21"/>
        <v>2.4828595804056008E-4</v>
      </c>
      <c r="J51" s="41">
        <f t="shared" si="16"/>
        <v>1.4748185907609268E-2</v>
      </c>
      <c r="K51" s="51">
        <f t="shared" si="9"/>
        <v>0.5609619991818261</v>
      </c>
      <c r="L51" s="51">
        <f t="shared" si="10"/>
        <v>0.2486533684316605</v>
      </c>
      <c r="M51" s="51">
        <f t="shared" si="11"/>
        <v>0.89515212635397778</v>
      </c>
      <c r="N51" s="35">
        <f t="shared" si="17"/>
        <v>915.39602675816286</v>
      </c>
      <c r="O51" s="36">
        <f t="shared" si="18"/>
        <v>54.37452398943487</v>
      </c>
      <c r="P51" s="32">
        <f t="shared" si="19"/>
        <v>2068.1893944621447</v>
      </c>
      <c r="Q51" s="37">
        <f t="shared" si="20"/>
        <v>916750.6181126528</v>
      </c>
      <c r="R51" s="32">
        <f t="shared" si="12"/>
        <v>916.75061811265277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4">
        <f t="shared" si="7"/>
        <v>0.11780821917808219</v>
      </c>
      <c r="I52" s="39">
        <f t="shared" si="21"/>
        <v>2.4810074448315293E-4</v>
      </c>
      <c r="J52" s="41">
        <f t="shared" si="16"/>
        <v>1.4737184222299284E-2</v>
      </c>
      <c r="K52" s="51">
        <f t="shared" si="9"/>
        <v>0.5605435390793756</v>
      </c>
      <c r="L52" s="51">
        <f t="shared" si="10"/>
        <v>0.24846788079759555</v>
      </c>
      <c r="M52" s="51">
        <f t="shared" si="11"/>
        <v>0.89448437087134403</v>
      </c>
      <c r="N52" s="35">
        <f t="shared" si="17"/>
        <v>936.83993038655501</v>
      </c>
      <c r="O52" s="36">
        <f t="shared" si="18"/>
        <v>55.648291864961365</v>
      </c>
      <c r="P52" s="32">
        <f t="shared" si="19"/>
        <v>2116.6384293756705</v>
      </c>
      <c r="Q52" s="37">
        <f t="shared" si="20"/>
        <v>938226.2541558824</v>
      </c>
      <c r="R52" s="32">
        <f t="shared" si="12"/>
        <v>938.22625415588243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4">
        <f t="shared" si="7"/>
        <v>0.12054794520547946</v>
      </c>
      <c r="I53" s="39">
        <f t="shared" si="21"/>
        <v>2.4791579736360085E-4</v>
      </c>
      <c r="J53" s="41">
        <f t="shared" si="16"/>
        <v>1.4726198363397889E-2</v>
      </c>
      <c r="K53" s="51">
        <f t="shared" si="9"/>
        <v>0.5601256809502021</v>
      </c>
      <c r="L53" s="51">
        <f t="shared" si="10"/>
        <v>0.24828265999565699</v>
      </c>
      <c r="M53" s="51">
        <f t="shared" si="11"/>
        <v>0.89381757598436518</v>
      </c>
      <c r="N53" s="35">
        <f t="shared" si="17"/>
        <v>958.26784307703849</v>
      </c>
      <c r="O53" s="36">
        <f t="shared" si="18"/>
        <v>56.921109878776086</v>
      </c>
      <c r="P53" s="32">
        <f t="shared" si="19"/>
        <v>2165.0513353491274</v>
      </c>
      <c r="Q53" s="37">
        <f t="shared" si="20"/>
        <v>959685.87559801748</v>
      </c>
      <c r="R53" s="32">
        <f t="shared" si="12"/>
        <v>959.68587559801745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4">
        <f t="shared" si="7"/>
        <v>0.12328767123287671</v>
      </c>
      <c r="I54" s="39">
        <f t="shared" si="21"/>
        <v>2.4773111609843572E-4</v>
      </c>
      <c r="J54" s="41">
        <f t="shared" si="16"/>
        <v>1.4715228296247081E-2</v>
      </c>
      <c r="K54" s="51">
        <f t="shared" si="9"/>
        <v>0.55970842347605398</v>
      </c>
      <c r="L54" s="51">
        <f t="shared" si="10"/>
        <v>0.24809770544151327</v>
      </c>
      <c r="M54" s="51">
        <f t="shared" si="11"/>
        <v>0.89315173958944782</v>
      </c>
      <c r="N54" s="35">
        <f t="shared" si="17"/>
        <v>979.67978782806085</v>
      </c>
      <c r="O54" s="36">
        <f t="shared" si="18"/>
        <v>58.192979396986814</v>
      </c>
      <c r="P54" s="32">
        <f t="shared" si="19"/>
        <v>2213.4281643437907</v>
      </c>
      <c r="Q54" s="37">
        <f t="shared" si="20"/>
        <v>981129.5054715384</v>
      </c>
      <c r="R54" s="32">
        <f t="shared" si="12"/>
        <v>981.12950547153844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4">
        <f t="shared" si="7"/>
        <v>0.12602739726027398</v>
      </c>
      <c r="I55" s="39">
        <f t="shared" si="21"/>
        <v>2.4754670010594405E-4</v>
      </c>
      <c r="J55" s="41">
        <f t="shared" si="16"/>
        <v>1.4704273986293075E-2</v>
      </c>
      <c r="K55" s="51">
        <f t="shared" si="9"/>
        <v>0.55929176534264347</v>
      </c>
      <c r="L55" s="51">
        <f t="shared" si="10"/>
        <v>0.24791301655259018</v>
      </c>
      <c r="M55" s="51">
        <f t="shared" si="11"/>
        <v>0.89248685958932472</v>
      </c>
      <c r="N55" s="35">
        <f t="shared" si="17"/>
        <v>1001.0757875801368</v>
      </c>
      <c r="O55" s="36">
        <f t="shared" si="18"/>
        <v>59.463901782260123</v>
      </c>
      <c r="P55" s="32">
        <f t="shared" si="19"/>
        <v>2261.7689681900461</v>
      </c>
      <c r="Q55" s="37">
        <f t="shared" si="20"/>
        <v>1002557.166750907</v>
      </c>
      <c r="R55" s="32">
        <f t="shared" si="12"/>
        <v>1002.557166750907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4">
        <f t="shared" si="7"/>
        <v>0.12876712328767123</v>
      </c>
      <c r="I56" s="39">
        <f t="shared" si="21"/>
        <v>2.473625488061431E-4</v>
      </c>
      <c r="J56" s="41">
        <f t="shared" si="16"/>
        <v>1.4693335399084901E-2</v>
      </c>
      <c r="K56" s="51">
        <f t="shared" si="9"/>
        <v>0.55887570523959318</v>
      </c>
      <c r="L56" s="51">
        <f t="shared" si="10"/>
        <v>0.24772859274804662</v>
      </c>
      <c r="M56" s="51">
        <f t="shared" si="11"/>
        <v>0.89182293389296785</v>
      </c>
      <c r="N56" s="35">
        <f t="shared" si="17"/>
        <v>1022.4558652284486</v>
      </c>
      <c r="O56" s="36">
        <f t="shared" si="18"/>
        <v>60.733878394569842</v>
      </c>
      <c r="P56" s="32">
        <f t="shared" si="19"/>
        <v>2310.0737986158583</v>
      </c>
      <c r="Q56" s="37">
        <f t="shared" si="20"/>
        <v>1023968.8823651853</v>
      </c>
      <c r="R56" s="32">
        <f t="shared" si="12"/>
        <v>1023.9688823651853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4">
        <f t="shared" si="7"/>
        <v>0.13150684931506848</v>
      </c>
      <c r="I57" s="39">
        <f t="shared" si="21"/>
        <v>2.4717866162077723E-4</v>
      </c>
      <c r="J57" s="41">
        <f t="shared" si="16"/>
        <v>1.4682412500274166E-2</v>
      </c>
      <c r="K57" s="51">
        <f t="shared" si="9"/>
        <v>0.55846024186042809</v>
      </c>
      <c r="L57" s="51">
        <f t="shared" si="10"/>
        <v>0.24754443344877133</v>
      </c>
      <c r="M57" s="51">
        <f t="shared" si="11"/>
        <v>0.89115996041557677</v>
      </c>
      <c r="N57" s="35">
        <f t="shared" si="17"/>
        <v>1043.8200436196198</v>
      </c>
      <c r="O57" s="36">
        <f t="shared" si="18"/>
        <v>62.00291059100541</v>
      </c>
      <c r="P57" s="32">
        <f t="shared" si="19"/>
        <v>2358.3427072394816</v>
      </c>
      <c r="Q57" s="37">
        <f t="shared" si="20"/>
        <v>1045364.6751948056</v>
      </c>
      <c r="R57" s="32">
        <f t="shared" si="12"/>
        <v>1045.3646751948056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4">
        <f t="shared" si="7"/>
        <v>0.13424657534246576</v>
      </c>
      <c r="I58" s="39">
        <f t="shared" si="21"/>
        <v>2.4699503797332139E-4</v>
      </c>
      <c r="J58" s="41">
        <f t="shared" si="16"/>
        <v>1.4671505255615291E-2</v>
      </c>
      <c r="K58" s="51">
        <f t="shared" si="9"/>
        <v>0.55804537390258313</v>
      </c>
      <c r="L58" s="51">
        <f t="shared" si="10"/>
        <v>0.24736053807738617</v>
      </c>
      <c r="M58" s="51">
        <f t="shared" si="11"/>
        <v>0.89049793707859015</v>
      </c>
      <c r="N58" s="35">
        <f t="shared" si="17"/>
        <v>1065.1683455474886</v>
      </c>
      <c r="O58" s="36">
        <f t="shared" si="18"/>
        <v>63.270999725520824</v>
      </c>
      <c r="P58" s="32">
        <f t="shared" si="19"/>
        <v>2406.57574555991</v>
      </c>
      <c r="Q58" s="37">
        <f t="shared" si="20"/>
        <v>1066744.568067336</v>
      </c>
      <c r="R58" s="32">
        <f t="shared" si="12"/>
        <v>1066.7445680673359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4">
        <f t="shared" si="7"/>
        <v>0.13698630136986301</v>
      </c>
      <c r="I59" s="39">
        <f t="shared" si="21"/>
        <v>2.4681167728896557E-4</v>
      </c>
      <c r="J59" s="41">
        <f t="shared" si="16"/>
        <v>1.4660613630964554E-2</v>
      </c>
      <c r="K59" s="51">
        <f t="shared" si="9"/>
        <v>0.55763110006736782</v>
      </c>
      <c r="L59" s="51">
        <f t="shared" si="10"/>
        <v>0.24717690605823045</v>
      </c>
      <c r="M59" s="51">
        <f t="shared" si="11"/>
        <v>0.88983686180962962</v>
      </c>
      <c r="N59" s="35">
        <f t="shared" si="17"/>
        <v>1086.5007937547985</v>
      </c>
      <c r="O59" s="36">
        <f t="shared" si="18"/>
        <v>64.538147149035026</v>
      </c>
      <c r="P59" s="32">
        <f t="shared" si="19"/>
        <v>2454.7729649606963</v>
      </c>
      <c r="Q59" s="37">
        <f t="shared" si="20"/>
        <v>1088108.583759174</v>
      </c>
      <c r="R59" s="32">
        <f t="shared" si="12"/>
        <v>1088.1085837591741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4">
        <f t="shared" si="7"/>
        <v>0.13972602739726028</v>
      </c>
      <c r="I60" s="39">
        <f t="shared" si="21"/>
        <v>2.4662857899460723E-4</v>
      </c>
      <c r="J60" s="41">
        <f t="shared" si="16"/>
        <v>1.4649737592279669E-2</v>
      </c>
      <c r="K60" s="51">
        <f t="shared" si="9"/>
        <v>0.55721741905994948</v>
      </c>
      <c r="L60" s="51">
        <f t="shared" si="10"/>
        <v>0.24699353681735353</v>
      </c>
      <c r="M60" s="51">
        <f t="shared" si="11"/>
        <v>0.88917673254247265</v>
      </c>
      <c r="N60" s="35">
        <f t="shared" si="17"/>
        <v>1107.8174109397294</v>
      </c>
      <c r="O60" s="36">
        <f t="shared" si="18"/>
        <v>65.80435420981992</v>
      </c>
      <c r="P60" s="32">
        <f t="shared" si="19"/>
        <v>2502.9344167247104</v>
      </c>
      <c r="Q60" s="37">
        <f t="shared" si="20"/>
        <v>1109456.7450020879</v>
      </c>
      <c r="R60" s="32">
        <f t="shared" si="12"/>
        <v>1109.4567450020879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4">
        <f t="shared" si="7"/>
        <v>0.14246575342465753</v>
      </c>
      <c r="I61" s="39">
        <f t="shared" si="21"/>
        <v>2.4644574251885226E-4</v>
      </c>
      <c r="J61" s="41">
        <f t="shared" si="16"/>
        <v>1.4638877105619823E-2</v>
      </c>
      <c r="K61" s="51">
        <f t="shared" si="9"/>
        <v>0.55680432958935555</v>
      </c>
      <c r="L61" s="51">
        <f t="shared" si="10"/>
        <v>0.24681042978251577</v>
      </c>
      <c r="M61" s="51">
        <f t="shared" si="11"/>
        <v>0.88851754721705678</v>
      </c>
      <c r="N61" s="35">
        <f t="shared" si="17"/>
        <v>1129.1182197459857</v>
      </c>
      <c r="O61" s="36">
        <f t="shared" si="18"/>
        <v>67.069622252911543</v>
      </c>
      <c r="P61" s="32">
        <f t="shared" si="19"/>
        <v>2551.0601520117434</v>
      </c>
      <c r="Q61" s="37">
        <f t="shared" si="20"/>
        <v>1130789.0744732905</v>
      </c>
      <c r="R61" s="32">
        <f t="shared" si="12"/>
        <v>1130.7890744732904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4">
        <f t="shared" si="7"/>
        <v>0.14520547945205478</v>
      </c>
      <c r="I62" s="39">
        <f t="shared" si="21"/>
        <v>2.4626316729200288E-4</v>
      </c>
      <c r="J62" s="41">
        <f t="shared" si="16"/>
        <v>1.462803213714497E-2</v>
      </c>
      <c r="K62" s="51">
        <f t="shared" si="9"/>
        <v>0.55639183036844608</v>
      </c>
      <c r="L62" s="51">
        <f t="shared" si="10"/>
        <v>0.24662758438317647</v>
      </c>
      <c r="M62" s="51">
        <f t="shared" si="11"/>
        <v>0.88785930377943534</v>
      </c>
      <c r="N62" s="35">
        <f t="shared" si="17"/>
        <v>1150.403242770557</v>
      </c>
      <c r="O62" s="36">
        <f t="shared" si="18"/>
        <v>68.333952620571083</v>
      </c>
      <c r="P62" s="32">
        <f t="shared" si="19"/>
        <v>2599.1502218760415</v>
      </c>
      <c r="Q62" s="37">
        <f t="shared" si="20"/>
        <v>1152105.5948032099</v>
      </c>
      <c r="R62" s="32">
        <f t="shared" si="12"/>
        <v>1152.1055948032099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4">
        <f t="shared" si="7"/>
        <v>0.14794520547945206</v>
      </c>
      <c r="I63" s="39">
        <f t="shared" si="21"/>
        <v>2.4608085274605013E-4</v>
      </c>
      <c r="J63" s="41">
        <f t="shared" si="16"/>
        <v>1.4617202653115377E-2</v>
      </c>
      <c r="K63" s="51">
        <f t="shared" si="9"/>
        <v>0.55597992011389652</v>
      </c>
      <c r="L63" s="51">
        <f t="shared" si="10"/>
        <v>0.24644500005048606</v>
      </c>
      <c r="M63" s="51">
        <f t="shared" si="11"/>
        <v>0.88720200018174988</v>
      </c>
      <c r="N63" s="35">
        <f t="shared" si="17"/>
        <v>1171.6725025616424</v>
      </c>
      <c r="O63" s="36">
        <f t="shared" si="18"/>
        <v>69.597346652161562</v>
      </c>
      <c r="P63" s="32">
        <f t="shared" si="19"/>
        <v>2647.2046772616172</v>
      </c>
      <c r="Q63" s="37">
        <f t="shared" si="20"/>
        <v>1173406.328573412</v>
      </c>
      <c r="R63" s="32">
        <f t="shared" si="12"/>
        <v>1173.4063285734121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4">
        <f t="shared" si="7"/>
        <v>0.15068493150684931</v>
      </c>
      <c r="I64" s="39">
        <f t="shared" si="21"/>
        <v>2.4589879831467368E-4</v>
      </c>
      <c r="J64" s="41">
        <f t="shared" si="16"/>
        <v>1.4606388619891617E-2</v>
      </c>
      <c r="K64" s="51">
        <f t="shared" si="9"/>
        <v>0.55556859754619758</v>
      </c>
      <c r="L64" s="51">
        <f t="shared" si="10"/>
        <v>0.24626267621728617</v>
      </c>
      <c r="M64" s="51">
        <f t="shared" si="11"/>
        <v>0.88654563438223022</v>
      </c>
      <c r="N64" s="35">
        <f t="shared" si="17"/>
        <v>1192.9260216167313</v>
      </c>
      <c r="O64" s="36">
        <f t="shared" si="18"/>
        <v>70.859805684033844</v>
      </c>
      <c r="P64" s="32">
        <f t="shared" si="19"/>
        <v>2695.2235689979111</v>
      </c>
      <c r="Q64" s="37">
        <f t="shared" si="20"/>
        <v>1194691.2983146769</v>
      </c>
      <c r="R64" s="32">
        <f t="shared" si="12"/>
        <v>1194.6912983146769</v>
      </c>
    </row>
    <row r="65" spans="3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4">
        <f t="shared" si="7"/>
        <v>0.15342465753424658</v>
      </c>
      <c r="I65" s="39">
        <f t="shared" si="21"/>
        <v>2.4571700343323032E-4</v>
      </c>
      <c r="J65" s="41">
        <f t="shared" si="16"/>
        <v>1.4595590003933881E-2</v>
      </c>
      <c r="K65" s="51">
        <f t="shared" si="9"/>
        <v>0.55515786138962919</v>
      </c>
      <c r="L65" s="51">
        <f t="shared" si="10"/>
        <v>0.24608061231809805</v>
      </c>
      <c r="M65" s="51">
        <f t="shared" si="11"/>
        <v>0.88589020434515298</v>
      </c>
      <c r="N65" s="35">
        <f t="shared" si="17"/>
        <v>1214.1638223844463</v>
      </c>
      <c r="O65" s="36">
        <f t="shared" si="18"/>
        <v>72.121331049636112</v>
      </c>
      <c r="P65" s="32">
        <f t="shared" si="19"/>
        <v>2743.2069478039593</v>
      </c>
      <c r="Q65" s="37">
        <f t="shared" si="20"/>
        <v>1215960.526508847</v>
      </c>
      <c r="R65" s="32">
        <f t="shared" si="12"/>
        <v>1215.9605265088471</v>
      </c>
    </row>
    <row r="66" spans="3:18">
      <c r="C66" s="4">
        <f t="shared" si="13"/>
        <v>101952000</v>
      </c>
      <c r="D66" s="4">
        <v>1180</v>
      </c>
      <c r="E66" s="4"/>
      <c r="F66" s="4">
        <f t="shared" si="15"/>
        <v>9158400</v>
      </c>
      <c r="G66" s="4">
        <f t="shared" si="6"/>
        <v>106</v>
      </c>
      <c r="H66" s="4">
        <f t="shared" si="7"/>
        <v>0.29041095890410956</v>
      </c>
      <c r="I66" s="39">
        <f t="shared" si="21"/>
        <v>2.3694617900785263E-4</v>
      </c>
      <c r="J66" s="41">
        <f t="shared" si="16"/>
        <v>1.4074603033066445E-2</v>
      </c>
      <c r="K66" s="51">
        <f t="shared" si="9"/>
        <v>0.53534160096571537</v>
      </c>
      <c r="L66" s="51">
        <f t="shared" si="10"/>
        <v>0.23729680893870364</v>
      </c>
      <c r="M66" s="51">
        <f t="shared" si="11"/>
        <v>0.85426851217933308</v>
      </c>
      <c r="N66" s="35">
        <f t="shared" si="17"/>
        <v>2256.4953169562764</v>
      </c>
      <c r="O66" s="36">
        <f t="shared" si="18"/>
        <v>134.0358218272028</v>
      </c>
      <c r="P66" s="32">
        <f t="shared" si="19"/>
        <v>5098.1865190194858</v>
      </c>
      <c r="Q66" s="37">
        <f t="shared" si="20"/>
        <v>2259834.4499199851</v>
      </c>
      <c r="R66" s="32">
        <f t="shared" si="12"/>
        <v>2259.8344499199852</v>
      </c>
    </row>
    <row r="67" spans="3:18">
      <c r="C67" s="4">
        <f t="shared" si="13"/>
        <v>108340232.99023433</v>
      </c>
      <c r="D67" s="4"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4">
        <f t="shared" si="7"/>
        <v>0.49298049816826267</v>
      </c>
      <c r="I67" s="39">
        <f t="shared" si="21"/>
        <v>2.2502749731715335E-4</v>
      </c>
      <c r="J67" s="41">
        <f t="shared" si="16"/>
        <v>1.3366633340638909E-2</v>
      </c>
      <c r="K67" s="51">
        <f t="shared" si="9"/>
        <v>0.5084132657445416</v>
      </c>
      <c r="L67" s="51">
        <f t="shared" si="10"/>
        <v>0.22536049013499185</v>
      </c>
      <c r="M67" s="51">
        <f t="shared" si="11"/>
        <v>0.81129776448597057</v>
      </c>
      <c r="N67" s="35">
        <f t="shared" si="17"/>
        <v>3731.4646272759628</v>
      </c>
      <c r="O67" s="36">
        <f t="shared" si="18"/>
        <v>221.64899886019219</v>
      </c>
      <c r="P67" s="32">
        <f t="shared" si="19"/>
        <v>8430.6413206462712</v>
      </c>
      <c r="Q67" s="37">
        <f t="shared" si="20"/>
        <v>3736986.4009956876</v>
      </c>
      <c r="R67" s="32">
        <f t="shared" si="12"/>
        <v>3736.9864009956877</v>
      </c>
    </row>
    <row r="68" spans="3:18">
      <c r="C68" s="4">
        <f t="shared" si="13"/>
        <v>117786881.30910426</v>
      </c>
      <c r="D68" s="4"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4">
        <f t="shared" si="7"/>
        <v>0.79253175130340769</v>
      </c>
      <c r="I68" s="39">
        <f t="shared" si="21"/>
        <v>2.0937123483586619E-4</v>
      </c>
      <c r="J68" s="41">
        <f t="shared" si="16"/>
        <v>1.2436651349250451E-2</v>
      </c>
      <c r="K68" s="51">
        <f t="shared" si="9"/>
        <v>0.4730404707200902</v>
      </c>
      <c r="L68" s="51">
        <f t="shared" si="10"/>
        <v>0.20968105971635204</v>
      </c>
      <c r="M68" s="51">
        <f t="shared" si="11"/>
        <v>0.75485181497886733</v>
      </c>
      <c r="N68" s="35">
        <f t="shared" si="17"/>
        <v>5781.5723807683889</v>
      </c>
      <c r="O68" s="36">
        <f t="shared" si="18"/>
        <v>343.42539941764227</v>
      </c>
      <c r="P68" s="32">
        <f t="shared" si="19"/>
        <v>13062.528492249441</v>
      </c>
      <c r="Q68" s="37">
        <f t="shared" si="20"/>
        <v>5790127.8777701417</v>
      </c>
      <c r="R68" s="32">
        <f t="shared" si="12"/>
        <v>5790.1278777701418</v>
      </c>
    </row>
    <row r="69" spans="3:18">
      <c r="C69" s="4">
        <f t="shared" si="13"/>
        <v>131756184.65117519</v>
      </c>
      <c r="D69" s="4"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4">
        <f t="shared" si="7"/>
        <v>1.2354954544385841</v>
      </c>
      <c r="I69" s="39">
        <f t="shared" si="21"/>
        <v>1.8969589646883355E-4</v>
      </c>
      <c r="J69" s="41">
        <f t="shared" ref="J69:J78" si="22">$A$13*I69</f>
        <v>1.1267936250248713E-2</v>
      </c>
      <c r="K69" s="51">
        <f t="shared" si="9"/>
        <v>0.42858722321446002</v>
      </c>
      <c r="L69" s="51">
        <f t="shared" si="10"/>
        <v>0.18997660603477839</v>
      </c>
      <c r="M69" s="51">
        <f t="shared" si="11"/>
        <v>0.68391578172520218</v>
      </c>
      <c r="N69" s="35">
        <f t="shared" ref="N69:N78" si="23">0.066/0.8*(C69^0.8-$C$9^0.8-(C69+$A$8)^0.8+($C$9+$A$8)^0.8)</f>
        <v>8564.6216116810574</v>
      </c>
      <c r="O69" s="36">
        <f t="shared" ref="O69:O78" si="24">N69*$A$13/1000</f>
        <v>508.73852373385483</v>
      </c>
      <c r="P69" s="32">
        <f t="shared" ref="P69:P78" si="25">O69*$A$19/1000</f>
        <v>19350.378488740902</v>
      </c>
      <c r="Q69" s="37">
        <f t="shared" ref="Q69:Q78" si="26">P69/$A$23*1000000</f>
        <v>8577295.4294064287</v>
      </c>
      <c r="R69" s="32">
        <f t="shared" si="12"/>
        <v>8577.2954294064293</v>
      </c>
    </row>
    <row r="70" spans="3:18">
      <c r="C70" s="4">
        <f t="shared" si="13"/>
        <v>152413398.64664003</v>
      </c>
      <c r="D70" s="4">
        <v>1764.0439658175928</v>
      </c>
      <c r="E70" s="4"/>
      <c r="F70" s="4">
        <f t="shared" si="15"/>
        <v>59619798.646640033</v>
      </c>
      <c r="G70" s="4">
        <f t="shared" ref="G70:G78" si="27">F70/24/3600</f>
        <v>690.04396581759306</v>
      </c>
      <c r="H70" s="4">
        <f t="shared" ref="H70:H78" si="28">G70/365</f>
        <v>1.8905314131988851</v>
      </c>
      <c r="I70" s="39">
        <f t="shared" ref="I70:I82" si="29">0.066*($C70^-0.2-($A$8+$C70)^-0.2)</f>
        <v>1.6630253374561876E-4</v>
      </c>
      <c r="J70" s="41">
        <f t="shared" si="22"/>
        <v>9.8783705044897547E-3</v>
      </c>
      <c r="K70" s="51">
        <f t="shared" ref="K70:K82" si="30">J70*$A$19/1000</f>
        <v>0.37573370050877231</v>
      </c>
      <c r="L70" s="51">
        <f t="shared" ref="L70:L82" si="31">K70/$A$23*1000</f>
        <v>0.16654862611204446</v>
      </c>
      <c r="M70" s="51">
        <f t="shared" ref="M70:M82" si="32">L70/1000*3600</f>
        <v>0.59957505400336009</v>
      </c>
      <c r="N70" s="35">
        <f t="shared" si="23"/>
        <v>12231.580381609638</v>
      </c>
      <c r="O70" s="36">
        <f t="shared" si="24"/>
        <v>726.55587466761244</v>
      </c>
      <c r="P70" s="32">
        <f t="shared" si="25"/>
        <v>27635.279248857307</v>
      </c>
      <c r="Q70" s="37">
        <f t="shared" si="26"/>
        <v>12249680.518110508</v>
      </c>
      <c r="R70" s="32">
        <f t="shared" ref="R70:R78" si="33">Q70/1000</f>
        <v>12249.680518110508</v>
      </c>
    </row>
    <row r="71" spans="3:18">
      <c r="C71" s="4">
        <f t="shared" ref="C71:C78" si="34">D71*24*3600</f>
        <v>182960411.59389892</v>
      </c>
      <c r="D71" s="4">
        <v>2117.5973564108672</v>
      </c>
      <c r="E71" s="4"/>
      <c r="F71" s="4">
        <f t="shared" si="15"/>
        <v>90166811.593898922</v>
      </c>
      <c r="G71" s="4">
        <f t="shared" si="27"/>
        <v>1043.5973564108672</v>
      </c>
      <c r="H71" s="4">
        <f t="shared" si="28"/>
        <v>2.8591708394818278</v>
      </c>
      <c r="I71" s="39">
        <f t="shared" si="29"/>
        <v>1.4026428677532931E-4</v>
      </c>
      <c r="J71" s="41">
        <f t="shared" si="22"/>
        <v>8.3316986344545603E-3</v>
      </c>
      <c r="K71" s="51">
        <f t="shared" si="30"/>
        <v>0.31690448926011366</v>
      </c>
      <c r="L71" s="51">
        <f t="shared" si="31"/>
        <v>0.14047184807629151</v>
      </c>
      <c r="M71" s="51">
        <f t="shared" si="32"/>
        <v>0.50569865307464945</v>
      </c>
      <c r="N71" s="35">
        <f t="shared" si="23"/>
        <v>16892.761677233681</v>
      </c>
      <c r="O71" s="36">
        <f t="shared" si="24"/>
        <v>1003.4300436276807</v>
      </c>
      <c r="P71" s="32">
        <f t="shared" si="25"/>
        <v>38166.465139422464</v>
      </c>
      <c r="Q71" s="37">
        <f t="shared" si="26"/>
        <v>16917759.370311376</v>
      </c>
      <c r="R71" s="32">
        <f t="shared" si="33"/>
        <v>16917.759370311374</v>
      </c>
    </row>
    <row r="72" spans="3:18">
      <c r="C72" s="4">
        <f t="shared" si="34"/>
        <v>228132040.26584205</v>
      </c>
      <c r="D72" s="4">
        <v>2640.4171327065051</v>
      </c>
      <c r="E72" s="4"/>
      <c r="F72" s="4">
        <f t="shared" si="15"/>
        <v>135338440.26584205</v>
      </c>
      <c r="G72" s="4">
        <f t="shared" si="27"/>
        <v>1566.4171327065053</v>
      </c>
      <c r="H72" s="4">
        <f t="shared" si="28"/>
        <v>4.2915537882370005</v>
      </c>
      <c r="I72" s="39">
        <f t="shared" si="29"/>
        <v>1.1335585111944501E-4</v>
      </c>
      <c r="J72" s="41">
        <f t="shared" si="22"/>
        <v>6.7333375564950339E-3</v>
      </c>
      <c r="K72" s="51">
        <f t="shared" si="30"/>
        <v>0.25610922729884511</v>
      </c>
      <c r="L72" s="51">
        <f t="shared" si="31"/>
        <v>0.1135235936608356</v>
      </c>
      <c r="M72" s="51">
        <f t="shared" si="32"/>
        <v>0.40868493717900817</v>
      </c>
      <c r="N72" s="35">
        <f t="shared" si="23"/>
        <v>22580.787445417009</v>
      </c>
      <c r="O72" s="36">
        <f t="shared" si="24"/>
        <v>1341.2987742577702</v>
      </c>
      <c r="P72" s="32">
        <f t="shared" si="25"/>
        <v>51017.640177668552</v>
      </c>
      <c r="Q72" s="37">
        <f t="shared" si="26"/>
        <v>22614202.206413366</v>
      </c>
      <c r="R72" s="32">
        <f t="shared" si="33"/>
        <v>22614.202206413367</v>
      </c>
    </row>
    <row r="73" spans="3:18">
      <c r="C73" s="4">
        <f t="shared" si="34"/>
        <v>294929931.12341642</v>
      </c>
      <c r="D73" s="4">
        <v>3413.5408694839862</v>
      </c>
      <c r="E73" s="4"/>
      <c r="F73" s="4">
        <f t="shared" si="15"/>
        <v>202136331.12341642</v>
      </c>
      <c r="G73" s="4">
        <f t="shared" si="27"/>
        <v>2339.5408694839866</v>
      </c>
      <c r="H73" s="4">
        <f t="shared" si="28"/>
        <v>6.409701012284895</v>
      </c>
      <c r="I73" s="39">
        <f t="shared" si="29"/>
        <v>8.7650714739699896E-5</v>
      </c>
      <c r="J73" s="41">
        <f t="shared" si="22"/>
        <v>5.2064524555381735E-3</v>
      </c>
      <c r="K73" s="51">
        <f t="shared" si="30"/>
        <v>0.19803262559884996</v>
      </c>
      <c r="L73" s="51">
        <f t="shared" si="31"/>
        <v>8.7780419148426408E-2</v>
      </c>
      <c r="M73" s="51">
        <f t="shared" si="32"/>
        <v>0.31600950893433505</v>
      </c>
      <c r="N73" s="35">
        <f t="shared" si="23"/>
        <v>29226.061134263105</v>
      </c>
      <c r="O73" s="36">
        <f t="shared" si="24"/>
        <v>1736.0280313752285</v>
      </c>
      <c r="P73" s="32">
        <f t="shared" si="25"/>
        <v>66031.562201388195</v>
      </c>
      <c r="Q73" s="37">
        <f t="shared" si="26"/>
        <v>29269309.486430939</v>
      </c>
      <c r="R73" s="32">
        <f t="shared" si="33"/>
        <v>29269.309486430939</v>
      </c>
    </row>
    <row r="74" spans="3:18">
      <c r="C74" s="4">
        <f t="shared" si="34"/>
        <v>393707822.33971912</v>
      </c>
      <c r="D74" s="4">
        <v>4556.8034993023048</v>
      </c>
      <c r="E74" s="4"/>
      <c r="F74" s="4">
        <f t="shared" si="15"/>
        <v>300914222.33971912</v>
      </c>
      <c r="G74" s="4">
        <f t="shared" si="27"/>
        <v>3482.8034993023048</v>
      </c>
      <c r="H74" s="4">
        <f t="shared" si="28"/>
        <v>9.5419273953487806</v>
      </c>
      <c r="I74" s="39">
        <f t="shared" si="29"/>
        <v>6.4942146835072451E-5</v>
      </c>
      <c r="J74" s="41">
        <f t="shared" si="22"/>
        <v>3.8575635220033035E-3</v>
      </c>
      <c r="K74" s="51">
        <f t="shared" si="30"/>
        <v>0.14672628612291766</v>
      </c>
      <c r="L74" s="51">
        <f t="shared" si="31"/>
        <v>6.5038247394910306E-2</v>
      </c>
      <c r="M74" s="51">
        <f t="shared" si="32"/>
        <v>0.23413769062167714</v>
      </c>
      <c r="N74" s="35">
        <f t="shared" si="23"/>
        <v>36659.195777705601</v>
      </c>
      <c r="O74" s="36">
        <f t="shared" si="24"/>
        <v>2177.5562291957126</v>
      </c>
      <c r="P74" s="32">
        <f t="shared" si="25"/>
        <v>82825.52873368813</v>
      </c>
      <c r="Q74" s="37">
        <f t="shared" si="26"/>
        <v>36713443.587627716</v>
      </c>
      <c r="R74" s="32">
        <f t="shared" si="33"/>
        <v>36713.443587627713</v>
      </c>
    </row>
    <row r="75" spans="3:18">
      <c r="C75" s="4">
        <f t="shared" si="34"/>
        <v>539776383.30586767</v>
      </c>
      <c r="D75" s="4">
        <v>6247.411843817913</v>
      </c>
      <c r="E75" s="4"/>
      <c r="F75" s="4">
        <f>C75-$C$9</f>
        <v>446982783.30586767</v>
      </c>
      <c r="G75" s="4">
        <f t="shared" si="27"/>
        <v>5173.411843817913</v>
      </c>
      <c r="H75" s="4">
        <f t="shared" si="28"/>
        <v>14.173731078953185</v>
      </c>
      <c r="I75" s="39">
        <f t="shared" si="29"/>
        <v>4.6294376839632681E-5</v>
      </c>
      <c r="J75" s="41">
        <f t="shared" si="22"/>
        <v>2.7498859842741813E-3</v>
      </c>
      <c r="K75" s="51">
        <f t="shared" si="30"/>
        <v>0.10459466329785276</v>
      </c>
      <c r="L75" s="51">
        <f t="shared" si="31"/>
        <v>4.636288266748792E-2</v>
      </c>
      <c r="M75" s="51">
        <f t="shared" si="32"/>
        <v>0.16690637760295651</v>
      </c>
      <c r="N75" s="35">
        <f t="shared" si="23"/>
        <v>44642.258252402025</v>
      </c>
      <c r="O75" s="36">
        <f t="shared" si="24"/>
        <v>2651.7501401926802</v>
      </c>
      <c r="P75" s="32">
        <f t="shared" si="25"/>
        <v>100861.96833236879</v>
      </c>
      <c r="Q75" s="37">
        <f t="shared" si="26"/>
        <v>44708319.296262763</v>
      </c>
      <c r="R75" s="32">
        <f t="shared" si="33"/>
        <v>44708.319296262765</v>
      </c>
    </row>
    <row r="76" spans="3:18">
      <c r="C76" s="4">
        <f t="shared" si="34"/>
        <v>755776383.30586839</v>
      </c>
      <c r="D76" s="4">
        <v>8747.4118438179212</v>
      </c>
      <c r="E76" s="4"/>
      <c r="F76" s="4">
        <f>C76-$C$9</f>
        <v>662982783.30586839</v>
      </c>
      <c r="G76" s="4">
        <f t="shared" si="27"/>
        <v>7673.4118438179212</v>
      </c>
      <c r="H76" s="4">
        <f t="shared" si="28"/>
        <v>21.023046147446358</v>
      </c>
      <c r="I76" s="39">
        <f t="shared" si="29"/>
        <v>3.1934798672154754E-5</v>
      </c>
      <c r="J76" s="41">
        <f t="shared" si="22"/>
        <v>1.8969270411259924E-3</v>
      </c>
      <c r="K76" s="51">
        <f t="shared" si="30"/>
        <v>7.2151516936268256E-2</v>
      </c>
      <c r="L76" s="51">
        <f t="shared" si="31"/>
        <v>3.1982055379551531E-2</v>
      </c>
      <c r="M76" s="51">
        <f t="shared" si="32"/>
        <v>0.1151353993663855</v>
      </c>
      <c r="N76" s="35">
        <f t="shared" si="23"/>
        <v>52915.307193208944</v>
      </c>
      <c r="O76" s="36">
        <f t="shared" si="24"/>
        <v>3143.1692472766113</v>
      </c>
      <c r="P76" s="32">
        <f t="shared" si="25"/>
        <v>119553.58548941319</v>
      </c>
      <c r="Q76" s="37">
        <f t="shared" si="26"/>
        <v>52993610.589278892</v>
      </c>
      <c r="R76" s="32">
        <f t="shared" si="33"/>
        <v>52993.610589278891</v>
      </c>
    </row>
    <row r="77" spans="3:18">
      <c r="C77" s="4">
        <f t="shared" si="34"/>
        <v>1075188032.8175852</v>
      </c>
      <c r="D77" s="4">
        <v>12444.305935388718</v>
      </c>
      <c r="E77" s="4"/>
      <c r="F77" s="4">
        <f>C77-$C$9</f>
        <v>982394432.81758523</v>
      </c>
      <c r="G77" s="4">
        <f t="shared" si="27"/>
        <v>11370.305935388718</v>
      </c>
      <c r="H77" s="4">
        <f t="shared" si="28"/>
        <v>31.151523110654022</v>
      </c>
      <c r="I77" s="39">
        <f t="shared" si="29"/>
        <v>2.1453643676231777E-5</v>
      </c>
      <c r="J77" s="41">
        <f t="shared" si="22"/>
        <v>1.2743464343681675E-3</v>
      </c>
      <c r="K77" s="51">
        <f t="shared" si="30"/>
        <v>4.8471040977627618E-2</v>
      </c>
      <c r="L77" s="51">
        <f t="shared" si="31"/>
        <v>2.1485390504267562E-2</v>
      </c>
      <c r="M77" s="51">
        <f t="shared" si="32"/>
        <v>7.7347405815363229E-2</v>
      </c>
      <c r="N77" s="35">
        <f t="shared" si="23"/>
        <v>61238.93390034257</v>
      </c>
      <c r="O77" s="36">
        <f t="shared" si="24"/>
        <v>3637.592673680349</v>
      </c>
      <c r="P77" s="32">
        <f t="shared" si="25"/>
        <v>138359.47493610575</v>
      </c>
      <c r="Q77" s="37">
        <f t="shared" si="26"/>
        <v>61329554.492954679</v>
      </c>
      <c r="R77" s="32">
        <f t="shared" si="33"/>
        <v>61329.554492954681</v>
      </c>
    </row>
    <row r="78" spans="3:18">
      <c r="C78" s="4">
        <f t="shared" si="34"/>
        <v>1547520448.7610834</v>
      </c>
      <c r="D78" s="4">
        <v>17911.11630510513</v>
      </c>
      <c r="E78" s="4"/>
      <c r="F78" s="4">
        <f>C78-$C$9</f>
        <v>1454726848.7610834</v>
      </c>
      <c r="G78" s="4">
        <f t="shared" si="27"/>
        <v>16837.11630510513</v>
      </c>
      <c r="H78" s="4">
        <f t="shared" si="28"/>
        <v>46.129085767411311</v>
      </c>
      <c r="I78" s="39">
        <f t="shared" si="29"/>
        <v>1.4121350529809052E-5</v>
      </c>
      <c r="J78" s="41">
        <f t="shared" si="22"/>
        <v>8.388082214706577E-4</v>
      </c>
      <c r="K78" s="51">
        <f t="shared" si="30"/>
        <v>3.190490951185794E-2</v>
      </c>
      <c r="L78" s="51">
        <f t="shared" si="31"/>
        <v>1.4142247124050506E-2</v>
      </c>
      <c r="M78" s="51">
        <f t="shared" si="32"/>
        <v>5.0912089646581823E-2</v>
      </c>
      <c r="N78" s="35">
        <f t="shared" si="23"/>
        <v>69420.211162509804</v>
      </c>
      <c r="O78" s="36">
        <f t="shared" si="24"/>
        <v>4123.5605430530823</v>
      </c>
      <c r="P78" s="32">
        <f t="shared" si="25"/>
        <v>156843.74881556706</v>
      </c>
      <c r="Q78" s="37">
        <f t="shared" si="26"/>
        <v>69522938.30477263</v>
      </c>
      <c r="R78" s="32">
        <f t="shared" si="33"/>
        <v>69522.93830477263</v>
      </c>
    </row>
    <row r="79" spans="3:18">
      <c r="C79" s="4">
        <f t="shared" ref="C79:C82" si="35">D79*24*3600</f>
        <v>2245985615.8646326</v>
      </c>
      <c r="D79" s="4">
        <v>25995.203887322135</v>
      </c>
      <c r="E79" s="4"/>
      <c r="F79" s="4">
        <f t="shared" ref="F79:F82" si="36">C79-$C$9</f>
        <v>2153192015.8646326</v>
      </c>
      <c r="G79" s="4">
        <f t="shared" ref="G79:G82" si="37">F79/24/3600</f>
        <v>24921.203887322135</v>
      </c>
      <c r="H79" s="4">
        <f t="shared" ref="H79:H82" si="38">G79/365</f>
        <v>68.277270924170239</v>
      </c>
      <c r="I79" s="39">
        <f t="shared" si="29"/>
        <v>9.1550746587804951E-6</v>
      </c>
      <c r="J79" s="41">
        <f t="shared" ref="J79:J82" si="39">$A$13*I79</f>
        <v>5.4381143473156135E-4</v>
      </c>
      <c r="K79" s="51">
        <f t="shared" si="30"/>
        <v>2.0684411731449668E-2</v>
      </c>
      <c r="L79" s="51">
        <f t="shared" si="31"/>
        <v>9.168622221387264E-3</v>
      </c>
      <c r="M79" s="51">
        <f t="shared" si="32"/>
        <v>3.3007039996994149E-2</v>
      </c>
      <c r="N79" s="35">
        <f t="shared" ref="N79:N82" si="40">0.066/0.8*(C79^0.8-$C$9^0.8-(C79+$A$8)^0.8+($C$9+$A$8)^0.8)</f>
        <v>77320.565497147298</v>
      </c>
      <c r="O79" s="36">
        <f t="shared" ref="O79:O82" si="41">N79*$A$13/1000</f>
        <v>4592.8415905305492</v>
      </c>
      <c r="P79" s="32">
        <f t="shared" ref="P79:P82" si="42">O79*$A$19/1000</f>
        <v>174693.32273741995</v>
      </c>
      <c r="Q79" s="37">
        <f t="shared" ref="Q79:Q82" si="43">P79/$A$23*1000000</f>
        <v>77434983.482898921</v>
      </c>
      <c r="R79" s="32">
        <f t="shared" ref="R79:R82" si="44">Q79/1000</f>
        <v>77434.983482898926</v>
      </c>
    </row>
    <row r="80" spans="3:18">
      <c r="C80" s="4">
        <f t="shared" si="35"/>
        <v>3278846315.6378784</v>
      </c>
      <c r="D80" s="4">
        <v>37949.610134697665</v>
      </c>
      <c r="E80" s="4"/>
      <c r="F80" s="4">
        <f t="shared" si="36"/>
        <v>3186052715.6378784</v>
      </c>
      <c r="G80" s="4">
        <f t="shared" si="37"/>
        <v>36875.610134697665</v>
      </c>
      <c r="H80" s="4">
        <f t="shared" si="38"/>
        <v>101.02906886218538</v>
      </c>
      <c r="I80" s="39">
        <f t="shared" si="29"/>
        <v>5.8705596511946656E-6</v>
      </c>
      <c r="J80" s="41">
        <f t="shared" si="39"/>
        <v>3.4871124328096311E-4</v>
      </c>
      <c r="K80" s="51">
        <f t="shared" si="30"/>
        <v>1.3263580849434714E-2</v>
      </c>
      <c r="L80" s="51">
        <f t="shared" si="31"/>
        <v>5.8792468304231888E-3</v>
      </c>
      <c r="M80" s="51">
        <f t="shared" si="32"/>
        <v>2.1165288589523479E-2</v>
      </c>
      <c r="N80" s="35">
        <f t="shared" si="40"/>
        <v>84851.193685802427</v>
      </c>
      <c r="O80" s="36">
        <f t="shared" si="41"/>
        <v>5040.1609049366634</v>
      </c>
      <c r="P80" s="32">
        <f t="shared" si="42"/>
        <v>191707.56018017093</v>
      </c>
      <c r="Q80" s="37">
        <f t="shared" si="43"/>
        <v>84976755.39901194</v>
      </c>
      <c r="R80" s="32">
        <f t="shared" si="44"/>
        <v>84976.755399011934</v>
      </c>
    </row>
    <row r="81" spans="3:18">
      <c r="C81" s="4">
        <f t="shared" si="35"/>
        <v>4806196963.0008268</v>
      </c>
      <c r="D81" s="4">
        <v>55627.279664361427</v>
      </c>
      <c r="E81" s="4"/>
      <c r="F81" s="4">
        <f t="shared" si="36"/>
        <v>4713403363.0008268</v>
      </c>
      <c r="G81" s="4">
        <f t="shared" si="37"/>
        <v>54553.27966436142</v>
      </c>
      <c r="H81" s="4">
        <f t="shared" si="38"/>
        <v>149.46104017633266</v>
      </c>
      <c r="I81" s="39">
        <f t="shared" si="29"/>
        <v>3.7352175993507244E-6</v>
      </c>
      <c r="J81" s="41">
        <f t="shared" si="39"/>
        <v>2.2187192540143303E-4</v>
      </c>
      <c r="K81" s="51">
        <f t="shared" si="30"/>
        <v>8.4391205545689078E-3</v>
      </c>
      <c r="L81" s="51">
        <f t="shared" si="31"/>
        <v>3.7407449266706151E-3</v>
      </c>
      <c r="M81" s="51">
        <f t="shared" si="32"/>
        <v>1.3466681736014214E-2</v>
      </c>
      <c r="N81" s="35">
        <f t="shared" si="40"/>
        <v>91962.87441016415</v>
      </c>
      <c r="O81" s="36">
        <f t="shared" si="41"/>
        <v>5462.5947399637507</v>
      </c>
      <c r="P81" s="32">
        <f t="shared" si="42"/>
        <v>207775.25352926124</v>
      </c>
      <c r="Q81" s="37">
        <f t="shared" si="43"/>
        <v>92098959.897722185</v>
      </c>
      <c r="R81" s="32">
        <f t="shared" si="44"/>
        <v>92098.95989772219</v>
      </c>
    </row>
    <row r="82" spans="3:18">
      <c r="C82" s="4">
        <f t="shared" si="35"/>
        <v>7064778396.5979881</v>
      </c>
      <c r="D82" s="4">
        <v>81768.268479143386</v>
      </c>
      <c r="E82" s="4"/>
      <c r="F82" s="4">
        <f t="shared" si="36"/>
        <v>6971984796.5979881</v>
      </c>
      <c r="G82" s="4">
        <f t="shared" si="37"/>
        <v>80694.268479143386</v>
      </c>
      <c r="H82" s="4">
        <f t="shared" si="38"/>
        <v>221.08018761409147</v>
      </c>
      <c r="I82" s="39">
        <f t="shared" si="29"/>
        <v>2.3636823753232748E-6</v>
      </c>
      <c r="J82" s="41">
        <f t="shared" si="39"/>
        <v>1.4040273309420253E-4</v>
      </c>
      <c r="K82" s="51">
        <f t="shared" si="30"/>
        <v>5.3403583559710876E-3</v>
      </c>
      <c r="L82" s="51">
        <f t="shared" si="31"/>
        <v>2.3671801223276094E-3</v>
      </c>
      <c r="M82" s="51">
        <f t="shared" si="32"/>
        <v>8.5218484403793947E-3</v>
      </c>
      <c r="N82" s="35">
        <f t="shared" si="40"/>
        <v>98635.012183944113</v>
      </c>
      <c r="O82" s="36">
        <f t="shared" si="41"/>
        <v>5858.9197237262797</v>
      </c>
      <c r="P82" s="32">
        <f t="shared" si="42"/>
        <v>222849.87061165276</v>
      </c>
      <c r="Q82" s="37">
        <f t="shared" si="43"/>
        <v>98780971.015803531</v>
      </c>
      <c r="R82" s="32">
        <f t="shared" si="44"/>
        <v>98780.97101580353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selection activeCell="G35" sqref="G35"/>
    </sheetView>
  </sheetViews>
  <sheetFormatPr defaultRowHeight="13.5"/>
  <cols>
    <col min="1" max="1" width="9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110" t="s">
        <v>32</v>
      </c>
      <c r="D2" s="110"/>
      <c r="E2" s="110" t="s">
        <v>38</v>
      </c>
      <c r="F2" s="110" t="s">
        <v>33</v>
      </c>
      <c r="G2" s="110"/>
      <c r="H2" s="110"/>
      <c r="I2" s="83" t="s">
        <v>11</v>
      </c>
      <c r="J2" s="84"/>
      <c r="K2" s="84"/>
      <c r="L2" s="84"/>
      <c r="M2" s="85"/>
      <c r="N2" s="83" t="s">
        <v>31</v>
      </c>
      <c r="O2" s="84"/>
      <c r="P2" s="84"/>
      <c r="Q2" s="84"/>
      <c r="R2" s="85"/>
    </row>
    <row r="3" spans="1:18">
      <c r="C3" s="110"/>
      <c r="D3" s="110"/>
      <c r="E3" s="110"/>
      <c r="F3" s="110"/>
      <c r="G3" s="110"/>
      <c r="H3" s="110"/>
      <c r="I3" s="1" t="s">
        <v>9</v>
      </c>
      <c r="J3" s="3" t="s">
        <v>34</v>
      </c>
      <c r="K3" s="112" t="s">
        <v>35</v>
      </c>
      <c r="L3" s="112"/>
      <c r="M3" s="112"/>
      <c r="N3" s="29" t="s">
        <v>36</v>
      </c>
      <c r="O3" s="30" t="s">
        <v>34</v>
      </c>
      <c r="P3" s="113" t="s">
        <v>35</v>
      </c>
      <c r="Q3" s="114"/>
      <c r="R3" s="114"/>
    </row>
    <row r="4" spans="1:18">
      <c r="A4" t="s">
        <v>37</v>
      </c>
      <c r="C4" s="2" t="s">
        <v>1</v>
      </c>
      <c r="D4" s="2" t="s">
        <v>0</v>
      </c>
      <c r="E4" s="110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7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50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-55943.677121563785</v>
      </c>
      <c r="O5" s="36">
        <f t="shared" ref="O5:O36" si="3">N5*$A$13/1000</f>
        <v>-3373.403730430296</v>
      </c>
      <c r="P5" s="32">
        <f t="shared" ref="P5:P36" si="4">O5*$A$19/1000</f>
        <v>-190179.00870673839</v>
      </c>
      <c r="Q5" s="37">
        <f t="shared" ref="Q5:Q36" si="5">P5/$A$23*1000000</f>
        <v>-84299205.987029418</v>
      </c>
      <c r="R5" s="32">
        <f>Q5/1000</f>
        <v>-84299.205987029418</v>
      </c>
    </row>
    <row r="6" spans="1:18">
      <c r="A6">
        <v>3.83</v>
      </c>
      <c r="C6" s="4">
        <f>D6*24*3600</f>
        <v>23198400</v>
      </c>
      <c r="D6" s="47">
        <f>D9/4</f>
        <v>268.5</v>
      </c>
      <c r="E6" s="33">
        <f>E5+D6</f>
        <v>39807.5</v>
      </c>
      <c r="F6" s="4">
        <f t="shared" si="0"/>
        <v>-69595200</v>
      </c>
      <c r="G6" s="4">
        <f t="shared" ref="G6:G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6.7922372175081163E-4</v>
      </c>
      <c r="J6" s="41">
        <f t="shared" si="1"/>
        <v>4.095719042157394E-2</v>
      </c>
      <c r="K6" s="51">
        <f t="shared" ref="K6:K69" si="9">J6*$A$19/1000</f>
        <v>2.3090025672066528</v>
      </c>
      <c r="L6" s="51">
        <f t="shared" ref="L6:L69" si="10">K6/$A$23*1000</f>
        <v>1.0234940457476298</v>
      </c>
      <c r="M6" s="51">
        <f t="shared" ref="M6:M69" si="11">L6/1000*3600</f>
        <v>3.6845785646914675</v>
      </c>
      <c r="N6" s="35">
        <f t="shared" si="2"/>
        <v>-27925.61017684445</v>
      </c>
      <c r="O6" s="36">
        <f t="shared" si="3"/>
        <v>-1683.9142936637202</v>
      </c>
      <c r="P6" s="32">
        <f t="shared" si="4"/>
        <v>-94932.352219585897</v>
      </c>
      <c r="Q6" s="37">
        <f t="shared" si="5"/>
        <v>-42079943.359745517</v>
      </c>
      <c r="R6" s="32">
        <f t="shared" ref="R6:R69" si="12">Q6/1000</f>
        <v>-42079.943359745521</v>
      </c>
    </row>
    <row r="7" spans="1:18">
      <c r="A7" t="s">
        <v>1</v>
      </c>
      <c r="C7" s="4">
        <f t="shared" ref="C7:C70" si="13">D7*24*3600</f>
        <v>46396800</v>
      </c>
      <c r="D7" s="47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4.3714832736261905E-4</v>
      </c>
      <c r="J7" s="41">
        <f t="shared" si="1"/>
        <v>2.6360044139965927E-2</v>
      </c>
      <c r="K7" s="51">
        <f t="shared" si="9"/>
        <v>1.4860738484347191</v>
      </c>
      <c r="L7" s="51">
        <f t="shared" si="10"/>
        <v>0.65872067749765917</v>
      </c>
      <c r="M7" s="51">
        <f t="shared" si="11"/>
        <v>2.3713944389915733</v>
      </c>
      <c r="N7" s="35">
        <f t="shared" si="2"/>
        <v>-15419.272030583814</v>
      </c>
      <c r="O7" s="36">
        <f t="shared" si="3"/>
        <v>-929.78210344420393</v>
      </c>
      <c r="P7" s="32">
        <f t="shared" si="4"/>
        <v>-52417.395863770442</v>
      </c>
      <c r="Q7" s="37">
        <f t="shared" si="5"/>
        <v>-23234661.287132286</v>
      </c>
      <c r="R7" s="32">
        <f t="shared" si="12"/>
        <v>-23234.661287132287</v>
      </c>
    </row>
    <row r="8" spans="1:18">
      <c r="A8" s="38">
        <f>A6*365*24*3600</f>
        <v>120782880.00000001</v>
      </c>
      <c r="C8" s="4">
        <f t="shared" si="13"/>
        <v>69595200</v>
      </c>
      <c r="D8" s="47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3.2495378816299353E-4</v>
      </c>
      <c r="J8" s="41">
        <f t="shared" si="1"/>
        <v>1.9594713426228511E-2</v>
      </c>
      <c r="K8" s="51">
        <f t="shared" si="9"/>
        <v>1.1046715641170586</v>
      </c>
      <c r="L8" s="51">
        <f t="shared" si="10"/>
        <v>0.48965938125756148</v>
      </c>
      <c r="M8" s="51">
        <f t="shared" si="11"/>
        <v>1.7627737725272212</v>
      </c>
      <c r="N8" s="35">
        <f t="shared" si="2"/>
        <v>-6709.15894015708</v>
      </c>
      <c r="O8" s="36">
        <f t="shared" si="3"/>
        <v>-404.56228409147195</v>
      </c>
      <c r="P8" s="32">
        <f t="shared" si="4"/>
        <v>-22807.603327940822</v>
      </c>
      <c r="Q8" s="37">
        <f t="shared" si="5"/>
        <v>-10109753.248200718</v>
      </c>
      <c r="R8" s="32">
        <f t="shared" si="12"/>
        <v>-10109.753248200719</v>
      </c>
    </row>
    <row r="9" spans="1:18">
      <c r="C9" s="4">
        <f t="shared" si="13"/>
        <v>92793600</v>
      </c>
      <c r="D9" s="47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2.5842611328807989E-4</v>
      </c>
      <c r="J9" s="41">
        <f t="shared" si="1"/>
        <v>1.5583094631271216E-2</v>
      </c>
      <c r="K9" s="51">
        <f t="shared" si="9"/>
        <v>0.8785125429325461</v>
      </c>
      <c r="L9" s="51">
        <f t="shared" si="10"/>
        <v>0.38941158817932009</v>
      </c>
      <c r="M9" s="51">
        <f t="shared" si="11"/>
        <v>1.4018817174455522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7">
        <f>$D$9+G10</f>
        <v>1075</v>
      </c>
      <c r="E10" s="33"/>
      <c r="F10" s="4">
        <f>G10*24*3600</f>
        <v>86400</v>
      </c>
      <c r="G10" s="4">
        <f>G9+1</f>
        <v>1</v>
      </c>
      <c r="H10" s="4">
        <f t="shared" si="7"/>
        <v>2.7397260273972603E-3</v>
      </c>
      <c r="I10" s="39">
        <f t="shared" si="8"/>
        <v>2.582281294399987E-4</v>
      </c>
      <c r="J10" s="41">
        <f t="shared" si="1"/>
        <v>1.5571156205231921E-2</v>
      </c>
      <c r="K10" s="51">
        <f t="shared" si="9"/>
        <v>0.87783950222615481</v>
      </c>
      <c r="L10" s="51">
        <f t="shared" si="10"/>
        <v>0.38911325453287005</v>
      </c>
      <c r="M10" s="51">
        <f t="shared" si="11"/>
        <v>1.4008077163183321</v>
      </c>
      <c r="N10" s="35">
        <f t="shared" si="2"/>
        <v>22.319461168628187</v>
      </c>
      <c r="O10" s="36">
        <f t="shared" si="3"/>
        <v>1.3458635084682797</v>
      </c>
      <c r="P10" s="32">
        <f t="shared" si="4"/>
        <v>75.874401153407746</v>
      </c>
      <c r="Q10" s="37">
        <f t="shared" si="5"/>
        <v>33632.270014808397</v>
      </c>
      <c r="R10" s="32">
        <f t="shared" si="12"/>
        <v>33.632270014808398</v>
      </c>
    </row>
    <row r="11" spans="1:18">
      <c r="A11" t="s">
        <v>52</v>
      </c>
      <c r="C11" s="4">
        <f t="shared" si="13"/>
        <v>92966400</v>
      </c>
      <c r="D11" s="47">
        <f t="shared" ref="D11:D74" si="14">$D$9+G11</f>
        <v>1076</v>
      </c>
      <c r="E11" s="33"/>
      <c r="F11" s="4">
        <f>G11*24*3600</f>
        <v>172800</v>
      </c>
      <c r="G11" s="4">
        <f t="shared" ref="G11:G29" si="15">G10+1</f>
        <v>2</v>
      </c>
      <c r="H11" s="4">
        <f t="shared" si="7"/>
        <v>5.4794520547945206E-3</v>
      </c>
      <c r="I11" s="39">
        <f t="shared" si="8"/>
        <v>2.5803043912121603E-4</v>
      </c>
      <c r="J11" s="41">
        <f t="shared" si="1"/>
        <v>1.5559235479009326E-2</v>
      </c>
      <c r="K11" s="51">
        <f t="shared" si="9"/>
        <v>0.8771674593646297</v>
      </c>
      <c r="L11" s="51">
        <f t="shared" si="10"/>
        <v>0.38881536319354154</v>
      </c>
      <c r="M11" s="51">
        <f t="shared" si="11"/>
        <v>1.3997353074967496</v>
      </c>
      <c r="N11" s="35">
        <f t="shared" si="2"/>
        <v>44.621829219690994</v>
      </c>
      <c r="O11" s="36">
        <f t="shared" si="3"/>
        <v>2.6906963019473671</v>
      </c>
      <c r="P11" s="32">
        <f t="shared" si="4"/>
        <v>151.69069471858478</v>
      </c>
      <c r="Q11" s="37">
        <f t="shared" si="5"/>
        <v>67238.783119940068</v>
      </c>
      <c r="R11" s="32">
        <f t="shared" si="12"/>
        <v>67.238783119940067</v>
      </c>
    </row>
    <row r="12" spans="1:18">
      <c r="A12" t="s">
        <v>40</v>
      </c>
      <c r="C12" s="4">
        <f t="shared" si="13"/>
        <v>93052800</v>
      </c>
      <c r="D12" s="47">
        <f t="shared" si="14"/>
        <v>1077</v>
      </c>
      <c r="E12" s="33"/>
      <c r="F12" s="4">
        <f t="shared" ref="F12:F75" si="16">G12*24*3600</f>
        <v>259200</v>
      </c>
      <c r="G12" s="4">
        <f t="shared" si="15"/>
        <v>3</v>
      </c>
      <c r="H12" s="4">
        <f t="shared" si="7"/>
        <v>8.21917808219178E-3</v>
      </c>
      <c r="I12" s="39">
        <f t="shared" si="8"/>
        <v>2.5783304166738732E-4</v>
      </c>
      <c r="J12" s="41">
        <f t="shared" si="1"/>
        <v>1.5547332412543455E-2</v>
      </c>
      <c r="K12" s="51">
        <f t="shared" si="9"/>
        <v>0.87649641208954987</v>
      </c>
      <c r="L12" s="51">
        <f t="shared" si="10"/>
        <v>0.38851791316026146</v>
      </c>
      <c r="M12" s="51">
        <f t="shared" si="11"/>
        <v>1.3986644873769412</v>
      </c>
      <c r="N12" s="35">
        <f t="shared" si="2"/>
        <v>66.907129484626935</v>
      </c>
      <c r="O12" s="36">
        <f t="shared" si="3"/>
        <v>4.0344999079230046</v>
      </c>
      <c r="P12" s="32">
        <f t="shared" si="4"/>
        <v>227.44896680906731</v>
      </c>
      <c r="Q12" s="37">
        <f t="shared" si="5"/>
        <v>100819.57748628869</v>
      </c>
      <c r="R12" s="32">
        <f t="shared" si="12"/>
        <v>100.81957748628869</v>
      </c>
    </row>
    <row r="13" spans="1:18">
      <c r="A13" s="40">
        <v>60.3</v>
      </c>
      <c r="C13" s="4">
        <f t="shared" si="13"/>
        <v>93139200</v>
      </c>
      <c r="D13" s="47">
        <f t="shared" si="14"/>
        <v>1078</v>
      </c>
      <c r="E13" s="33"/>
      <c r="F13" s="4">
        <f t="shared" si="16"/>
        <v>345600</v>
      </c>
      <c r="G13" s="4">
        <f t="shared" si="15"/>
        <v>4</v>
      </c>
      <c r="H13" s="4">
        <f t="shared" si="7"/>
        <v>1.0958904109589041E-2</v>
      </c>
      <c r="I13" s="39">
        <f t="shared" si="8"/>
        <v>2.5763593641622688E-4</v>
      </c>
      <c r="J13" s="41">
        <f t="shared" si="1"/>
        <v>1.5535446965898481E-2</v>
      </c>
      <c r="K13" s="51">
        <f t="shared" si="9"/>
        <v>0.87582635814949272</v>
      </c>
      <c r="L13" s="51">
        <f t="shared" si="10"/>
        <v>0.38822090343505883</v>
      </c>
      <c r="M13" s="51">
        <f t="shared" si="11"/>
        <v>1.3975952523662118</v>
      </c>
      <c r="N13" s="35">
        <f t="shared" si="2"/>
        <v>89.175387235328088</v>
      </c>
      <c r="O13" s="36">
        <f t="shared" si="3"/>
        <v>5.3772758502902835</v>
      </c>
      <c r="P13" s="32">
        <f t="shared" si="4"/>
        <v>303.14930333596504</v>
      </c>
      <c r="Q13" s="37">
        <f t="shared" si="5"/>
        <v>134374.69119501996</v>
      </c>
      <c r="R13" s="32">
        <f t="shared" si="12"/>
        <v>134.37469119501995</v>
      </c>
    </row>
    <row r="14" spans="1:18">
      <c r="C14" s="4">
        <f t="shared" si="13"/>
        <v>93225600</v>
      </c>
      <c r="D14" s="47">
        <f t="shared" si="14"/>
        <v>1079</v>
      </c>
      <c r="E14" s="33"/>
      <c r="F14" s="4">
        <f t="shared" si="16"/>
        <v>432000</v>
      </c>
      <c r="G14" s="4">
        <f t="shared" si="15"/>
        <v>5</v>
      </c>
      <c r="H14" s="4">
        <f t="shared" si="7"/>
        <v>1.3698630136986301E-2</v>
      </c>
      <c r="I14" s="39">
        <f t="shared" si="8"/>
        <v>2.5743912270748961E-4</v>
      </c>
      <c r="J14" s="41">
        <f t="shared" si="1"/>
        <v>1.5523579099261622E-2</v>
      </c>
      <c r="K14" s="51">
        <f t="shared" si="9"/>
        <v>0.87515729529997333</v>
      </c>
      <c r="L14" s="51">
        <f t="shared" si="10"/>
        <v>0.3879243330230378</v>
      </c>
      <c r="M14" s="51">
        <f t="shared" si="11"/>
        <v>1.396527598882936</v>
      </c>
      <c r="N14" s="35">
        <f t="shared" si="2"/>
        <v>111.4266276924382</v>
      </c>
      <c r="O14" s="36">
        <f t="shared" si="3"/>
        <v>6.7190256498540233</v>
      </c>
      <c r="P14" s="32">
        <f t="shared" si="4"/>
        <v>378.79179003617037</v>
      </c>
      <c r="Q14" s="37">
        <f t="shared" si="5"/>
        <v>167904.16225007552</v>
      </c>
      <c r="R14" s="32">
        <f t="shared" si="12"/>
        <v>167.90416225007553</v>
      </c>
    </row>
    <row r="15" spans="1:18">
      <c r="A15" t="s">
        <v>47</v>
      </c>
      <c r="C15" s="4">
        <f t="shared" si="13"/>
        <v>93312000</v>
      </c>
      <c r="D15" s="47">
        <f t="shared" si="14"/>
        <v>1080</v>
      </c>
      <c r="E15" s="33"/>
      <c r="F15" s="4">
        <f t="shared" si="16"/>
        <v>518400</v>
      </c>
      <c r="G15" s="4">
        <f t="shared" si="15"/>
        <v>6</v>
      </c>
      <c r="H15" s="4">
        <f t="shared" si="7"/>
        <v>1.643835616438356E-2</v>
      </c>
      <c r="I15" s="39">
        <f t="shared" si="8"/>
        <v>2.5724259988297497E-4</v>
      </c>
      <c r="J15" s="41">
        <f t="shared" si="1"/>
        <v>1.5511728772943391E-2</v>
      </c>
      <c r="K15" s="51">
        <f t="shared" si="9"/>
        <v>0.87448922130345663</v>
      </c>
      <c r="L15" s="51">
        <f t="shared" si="10"/>
        <v>0.38762820093238326</v>
      </c>
      <c r="M15" s="51">
        <f t="shared" si="11"/>
        <v>1.3954615233565797</v>
      </c>
      <c r="N15" s="35">
        <f t="shared" si="2"/>
        <v>133.66087601605571</v>
      </c>
      <c r="O15" s="36">
        <f t="shared" si="3"/>
        <v>8.0597508237681588</v>
      </c>
      <c r="P15" s="32">
        <f t="shared" si="4"/>
        <v>454.37651244075369</v>
      </c>
      <c r="Q15" s="37">
        <f t="shared" si="5"/>
        <v>201408.02856416386</v>
      </c>
      <c r="R15" s="32">
        <f t="shared" si="12"/>
        <v>201.40802856416386</v>
      </c>
    </row>
    <row r="16" spans="1:18">
      <c r="A16" t="s">
        <v>48</v>
      </c>
      <c r="C16" s="4">
        <f t="shared" si="13"/>
        <v>93398400</v>
      </c>
      <c r="D16" s="47">
        <f t="shared" si="14"/>
        <v>1081</v>
      </c>
      <c r="E16" s="33"/>
      <c r="F16" s="4">
        <f t="shared" si="16"/>
        <v>604800</v>
      </c>
      <c r="G16" s="4">
        <f t="shared" si="15"/>
        <v>7</v>
      </c>
      <c r="H16" s="4">
        <f t="shared" si="7"/>
        <v>1.9178082191780823E-2</v>
      </c>
      <c r="I16" s="39">
        <f t="shared" si="8"/>
        <v>2.5704636728650983E-4</v>
      </c>
      <c r="J16" s="41">
        <f t="shared" si="1"/>
        <v>1.5499895947376541E-2</v>
      </c>
      <c r="K16" s="51">
        <f t="shared" si="9"/>
        <v>0.87382213392929986</v>
      </c>
      <c r="L16" s="51">
        <f t="shared" si="10"/>
        <v>0.38733250617433501</v>
      </c>
      <c r="M16" s="51">
        <f t="shared" si="11"/>
        <v>1.3943970222276061</v>
      </c>
      <c r="N16" s="35">
        <f t="shared" si="2"/>
        <v>155.87815731203418</v>
      </c>
      <c r="O16" s="36">
        <f t="shared" si="3"/>
        <v>9.3994528859156592</v>
      </c>
      <c r="P16" s="32">
        <f t="shared" si="4"/>
        <v>529.90355589638114</v>
      </c>
      <c r="Q16" s="37">
        <f t="shared" si="5"/>
        <v>234886.32796825405</v>
      </c>
      <c r="R16" s="32">
        <f t="shared" si="12"/>
        <v>234.88632796825405</v>
      </c>
    </row>
    <row r="17" spans="1:18">
      <c r="A17">
        <v>783</v>
      </c>
      <c r="C17" s="4">
        <f t="shared" si="13"/>
        <v>93484800</v>
      </c>
      <c r="D17" s="47">
        <f t="shared" si="14"/>
        <v>1082</v>
      </c>
      <c r="E17" s="33"/>
      <c r="F17" s="4">
        <f t="shared" si="16"/>
        <v>691200</v>
      </c>
      <c r="G17" s="4">
        <f t="shared" si="15"/>
        <v>8</v>
      </c>
      <c r="H17" s="4">
        <f t="shared" si="7"/>
        <v>2.1917808219178082E-2</v>
      </c>
      <c r="I17" s="39">
        <f t="shared" si="8"/>
        <v>2.56850424263955E-4</v>
      </c>
      <c r="J17" s="41">
        <f t="shared" si="1"/>
        <v>1.5488080583116485E-2</v>
      </c>
      <c r="K17" s="51">
        <f t="shared" si="9"/>
        <v>0.87315603095377492</v>
      </c>
      <c r="L17" s="51">
        <f t="shared" si="10"/>
        <v>0.38703724776319809</v>
      </c>
      <c r="M17" s="51">
        <f t="shared" si="11"/>
        <v>1.3933340919475132</v>
      </c>
      <c r="N17" s="35">
        <f t="shared" si="2"/>
        <v>178.07849662337685</v>
      </c>
      <c r="O17" s="36">
        <f t="shared" si="3"/>
        <v>10.738133346389624</v>
      </c>
      <c r="P17" s="32">
        <f t="shared" si="4"/>
        <v>605.37300553606144</v>
      </c>
      <c r="Q17" s="37">
        <f t="shared" si="5"/>
        <v>268339.09819860879</v>
      </c>
      <c r="R17" s="32">
        <f t="shared" si="12"/>
        <v>268.33909819860878</v>
      </c>
    </row>
    <row r="18" spans="1:18">
      <c r="A18" t="s">
        <v>49</v>
      </c>
      <c r="C18" s="4">
        <f t="shared" si="13"/>
        <v>93571200</v>
      </c>
      <c r="D18" s="47">
        <f t="shared" si="14"/>
        <v>1083</v>
      </c>
      <c r="E18" s="33"/>
      <c r="F18" s="4">
        <f t="shared" si="16"/>
        <v>777600</v>
      </c>
      <c r="G18" s="4">
        <f t="shared" si="15"/>
        <v>9</v>
      </c>
      <c r="H18" s="4">
        <f t="shared" si="7"/>
        <v>2.4657534246575342E-2</v>
      </c>
      <c r="I18" s="39">
        <f t="shared" si="8"/>
        <v>2.5665477016317438E-4</v>
      </c>
      <c r="J18" s="41">
        <f t="shared" si="1"/>
        <v>1.5476282640839414E-2</v>
      </c>
      <c r="K18" s="51">
        <f t="shared" si="9"/>
        <v>0.87249091015996283</v>
      </c>
      <c r="L18" s="51">
        <f t="shared" si="10"/>
        <v>0.38674242471629561</v>
      </c>
      <c r="M18" s="51">
        <f t="shared" si="11"/>
        <v>1.3922727289786641</v>
      </c>
      <c r="N18" s="35">
        <f t="shared" si="2"/>
        <v>200.2619189457572</v>
      </c>
      <c r="O18" s="36">
        <f t="shared" si="3"/>
        <v>12.075793712429158</v>
      </c>
      <c r="P18" s="32">
        <f t="shared" si="4"/>
        <v>680.78494633190621</v>
      </c>
      <c r="Q18" s="37">
        <f t="shared" si="5"/>
        <v>301766.3769201712</v>
      </c>
      <c r="R18" s="32">
        <f t="shared" si="12"/>
        <v>301.76637692017118</v>
      </c>
    </row>
    <row r="19" spans="1:18">
      <c r="A19">
        <f>A17*72</f>
        <v>56376</v>
      </c>
      <c r="C19" s="4">
        <f t="shared" si="13"/>
        <v>93657600</v>
      </c>
      <c r="D19" s="47">
        <f t="shared" si="14"/>
        <v>1084</v>
      </c>
      <c r="E19" s="33"/>
      <c r="F19" s="4">
        <f t="shared" si="16"/>
        <v>864000</v>
      </c>
      <c r="G19" s="4">
        <f t="shared" si="15"/>
        <v>10</v>
      </c>
      <c r="H19" s="4">
        <f t="shared" si="7"/>
        <v>2.7397260273972601E-2</v>
      </c>
      <c r="I19" s="39">
        <f t="shared" si="8"/>
        <v>2.5645940433404927E-4</v>
      </c>
      <c r="J19" s="41">
        <f t="shared" si="1"/>
        <v>1.546450208134317E-2</v>
      </c>
      <c r="K19" s="51">
        <f t="shared" si="9"/>
        <v>0.87182676933780245</v>
      </c>
      <c r="L19" s="51">
        <f t="shared" si="10"/>
        <v>0.38644803605399042</v>
      </c>
      <c r="M19" s="51">
        <f t="shared" si="11"/>
        <v>1.3912129297943656</v>
      </c>
      <c r="N19" s="35">
        <f t="shared" si="2"/>
        <v>222.42844921061538</v>
      </c>
      <c r="O19" s="36">
        <f t="shared" si="3"/>
        <v>13.412435487400108</v>
      </c>
      <c r="P19" s="32">
        <f t="shared" si="4"/>
        <v>756.13946303766852</v>
      </c>
      <c r="Q19" s="37">
        <f t="shared" si="5"/>
        <v>335168.20170109416</v>
      </c>
      <c r="R19" s="32">
        <f t="shared" si="12"/>
        <v>335.16820170109418</v>
      </c>
    </row>
    <row r="20" spans="1:18">
      <c r="C20" s="4">
        <f t="shared" si="13"/>
        <v>93744000</v>
      </c>
      <c r="D20" s="47">
        <f t="shared" si="14"/>
        <v>1085</v>
      </c>
      <c r="E20" s="33"/>
      <c r="F20" s="4">
        <f t="shared" si="16"/>
        <v>950400</v>
      </c>
      <c r="G20" s="4">
        <f t="shared" si="15"/>
        <v>11</v>
      </c>
      <c r="H20" s="4">
        <f t="shared" si="7"/>
        <v>3.0136986301369864E-2</v>
      </c>
      <c r="I20" s="39">
        <f t="shared" si="8"/>
        <v>2.5626432612845554E-4</v>
      </c>
      <c r="J20" s="41">
        <f t="shared" si="1"/>
        <v>1.5452738865545868E-2</v>
      </c>
      <c r="K20" s="51">
        <f t="shared" si="9"/>
        <v>0.8711636062840139</v>
      </c>
      <c r="L20" s="51">
        <f t="shared" si="10"/>
        <v>0.38615408079965158</v>
      </c>
      <c r="M20" s="51">
        <f t="shared" si="11"/>
        <v>1.3901546908787457</v>
      </c>
      <c r="N20" s="35">
        <f t="shared" si="2"/>
        <v>244.57811229775893</v>
      </c>
      <c r="O20" s="36">
        <f t="shared" si="3"/>
        <v>14.748060171554863</v>
      </c>
      <c r="P20" s="32">
        <f t="shared" si="4"/>
        <v>831.43664023157703</v>
      </c>
      <c r="Q20" s="37">
        <f t="shared" si="5"/>
        <v>368544.61003172741</v>
      </c>
      <c r="R20" s="32">
        <f t="shared" si="12"/>
        <v>368.54461003172742</v>
      </c>
    </row>
    <row r="21" spans="1:18">
      <c r="A21" t="s">
        <v>50</v>
      </c>
      <c r="C21" s="4">
        <f t="shared" si="13"/>
        <v>93830400</v>
      </c>
      <c r="D21" s="47">
        <f t="shared" si="14"/>
        <v>1086</v>
      </c>
      <c r="E21" s="33"/>
      <c r="F21" s="4">
        <f t="shared" si="16"/>
        <v>1036800</v>
      </c>
      <c r="G21" s="4">
        <f t="shared" si="15"/>
        <v>12</v>
      </c>
      <c r="H21" s="4">
        <f t="shared" si="7"/>
        <v>3.287671232876712E-2</v>
      </c>
      <c r="I21" s="39">
        <f t="shared" si="8"/>
        <v>2.5606953490026329E-4</v>
      </c>
      <c r="J21" s="41">
        <f t="shared" si="1"/>
        <v>1.5440992954485876E-2</v>
      </c>
      <c r="K21" s="51">
        <f t="shared" si="9"/>
        <v>0.87050141880209575</v>
      </c>
      <c r="L21" s="51">
        <f t="shared" si="10"/>
        <v>0.38586055797965235</v>
      </c>
      <c r="M21" s="51">
        <f t="shared" si="11"/>
        <v>1.3890980087267486</v>
      </c>
      <c r="N21" s="35">
        <f t="shared" si="2"/>
        <v>266.71093302990778</v>
      </c>
      <c r="O21" s="36">
        <f t="shared" si="3"/>
        <v>16.08266926170344</v>
      </c>
      <c r="P21" s="32">
        <f t="shared" si="4"/>
        <v>906.67656229779311</v>
      </c>
      <c r="Q21" s="37">
        <f t="shared" si="5"/>
        <v>401895.63931639766</v>
      </c>
      <c r="R21" s="32">
        <f t="shared" si="12"/>
        <v>401.89563931639765</v>
      </c>
    </row>
    <row r="22" spans="1:18">
      <c r="A22" t="s">
        <v>51</v>
      </c>
      <c r="C22" s="4">
        <f t="shared" si="13"/>
        <v>93916800</v>
      </c>
      <c r="D22" s="47">
        <f t="shared" si="14"/>
        <v>1087</v>
      </c>
      <c r="E22" s="33"/>
      <c r="F22" s="4">
        <f t="shared" si="16"/>
        <v>1123200</v>
      </c>
      <c r="G22" s="4">
        <f t="shared" si="15"/>
        <v>13</v>
      </c>
      <c r="H22" s="4">
        <f t="shared" si="7"/>
        <v>3.5616438356164383E-2</v>
      </c>
      <c r="I22" s="39">
        <f t="shared" si="8"/>
        <v>2.5587503000532616E-4</v>
      </c>
      <c r="J22" s="41">
        <f t="shared" si="1"/>
        <v>1.5429264309321166E-2</v>
      </c>
      <c r="K22" s="51">
        <f t="shared" si="9"/>
        <v>0.86984020470229007</v>
      </c>
      <c r="L22" s="51">
        <f t="shared" si="10"/>
        <v>0.38556746662335556</v>
      </c>
      <c r="M22" s="51">
        <f t="shared" si="11"/>
        <v>1.38804287984408</v>
      </c>
      <c r="N22" s="35">
        <f t="shared" si="2"/>
        <v>288.82693617438434</v>
      </c>
      <c r="O22" s="36">
        <f t="shared" si="3"/>
        <v>17.416264251315376</v>
      </c>
      <c r="P22" s="32">
        <f t="shared" si="4"/>
        <v>981.85931343215566</v>
      </c>
      <c r="Q22" s="37">
        <f t="shared" si="5"/>
        <v>435221.32687595556</v>
      </c>
      <c r="R22" s="32">
        <f t="shared" si="12"/>
        <v>435.22132687595558</v>
      </c>
    </row>
    <row r="23" spans="1:18">
      <c r="A23" s="40">
        <v>2256</v>
      </c>
      <c r="C23" s="4">
        <f t="shared" si="13"/>
        <v>94003200</v>
      </c>
      <c r="D23" s="47">
        <f t="shared" si="14"/>
        <v>1088</v>
      </c>
      <c r="E23" s="33"/>
      <c r="F23" s="4">
        <f t="shared" si="16"/>
        <v>1209600</v>
      </c>
      <c r="G23" s="4">
        <f t="shared" si="15"/>
        <v>14</v>
      </c>
      <c r="H23" s="4">
        <f t="shared" si="7"/>
        <v>3.8356164383561646E-2</v>
      </c>
      <c r="I23" s="39">
        <f t="shared" si="8"/>
        <v>2.5568081080147435E-4</v>
      </c>
      <c r="J23" s="41">
        <f t="shared" si="1"/>
        <v>1.5417552891328902E-2</v>
      </c>
      <c r="K23" s="51">
        <f t="shared" si="9"/>
        <v>0.86917996180155821</v>
      </c>
      <c r="L23" s="51">
        <f t="shared" si="10"/>
        <v>0.38527480576310202</v>
      </c>
      <c r="M23" s="51">
        <f t="shared" si="11"/>
        <v>1.3869893007471674</v>
      </c>
      <c r="N23" s="35">
        <f t="shared" si="2"/>
        <v>310.92614644342103</v>
      </c>
      <c r="O23" s="36">
        <f t="shared" si="3"/>
        <v>18.748846630538285</v>
      </c>
      <c r="P23" s="32">
        <f t="shared" si="4"/>
        <v>1056.9849776432263</v>
      </c>
      <c r="Q23" s="37">
        <f t="shared" si="5"/>
        <v>468521.70994823863</v>
      </c>
      <c r="R23" s="32">
        <f t="shared" si="12"/>
        <v>468.52170994823865</v>
      </c>
    </row>
    <row r="24" spans="1:18">
      <c r="C24" s="4">
        <f t="shared" si="13"/>
        <v>94089600</v>
      </c>
      <c r="D24" s="47">
        <f t="shared" si="14"/>
        <v>1089</v>
      </c>
      <c r="E24" s="4"/>
      <c r="F24" s="4">
        <f t="shared" si="16"/>
        <v>1296000</v>
      </c>
      <c r="G24" s="4">
        <f t="shared" si="15"/>
        <v>15</v>
      </c>
      <c r="H24" s="4">
        <f t="shared" si="7"/>
        <v>4.1095890410958902E-2</v>
      </c>
      <c r="I24" s="39">
        <f t="shared" si="8"/>
        <v>2.5548687664850815E-4</v>
      </c>
      <c r="J24" s="41">
        <f t="shared" si="1"/>
        <v>1.5405858661905041E-2</v>
      </c>
      <c r="K24" s="51">
        <f t="shared" si="9"/>
        <v>0.86852068792355863</v>
      </c>
      <c r="L24" s="51">
        <f t="shared" si="10"/>
        <v>0.38498257443420153</v>
      </c>
      <c r="M24" s="51">
        <f t="shared" si="11"/>
        <v>1.3859372679631254</v>
      </c>
      <c r="N24" s="35">
        <f t="shared" si="2"/>
        <v>333.00858849039537</v>
      </c>
      <c r="O24" s="36">
        <f t="shared" si="3"/>
        <v>20.080417885970842</v>
      </c>
      <c r="P24" s="32">
        <f t="shared" si="4"/>
        <v>1132.0536387394923</v>
      </c>
      <c r="Q24" s="37">
        <f t="shared" si="5"/>
        <v>501796.82568239904</v>
      </c>
      <c r="R24" s="32">
        <f t="shared" si="12"/>
        <v>501.79682568239906</v>
      </c>
    </row>
    <row r="25" spans="1:18">
      <c r="A25" t="s">
        <v>53</v>
      </c>
      <c r="C25" s="4">
        <f t="shared" si="13"/>
        <v>94176000</v>
      </c>
      <c r="D25" s="47">
        <f t="shared" si="14"/>
        <v>1090</v>
      </c>
      <c r="E25" s="4"/>
      <c r="F25" s="4">
        <f t="shared" si="16"/>
        <v>1382400</v>
      </c>
      <c r="G25" s="4">
        <f t="shared" si="15"/>
        <v>16</v>
      </c>
      <c r="H25" s="4">
        <f t="shared" si="7"/>
        <v>4.3835616438356165E-2</v>
      </c>
      <c r="I25" s="39">
        <f t="shared" si="8"/>
        <v>2.5529322690818546E-4</v>
      </c>
      <c r="J25" s="41">
        <f t="shared" si="1"/>
        <v>1.5394181582563582E-2</v>
      </c>
      <c r="K25" s="51">
        <f t="shared" si="9"/>
        <v>0.86786238089860457</v>
      </c>
      <c r="L25" s="51">
        <f t="shared" si="10"/>
        <v>0.38469077167491333</v>
      </c>
      <c r="M25" s="51">
        <f t="shared" si="11"/>
        <v>1.3848867780296881</v>
      </c>
      <c r="N25" s="35">
        <f t="shared" si="2"/>
        <v>355.07428691881944</v>
      </c>
      <c r="O25" s="36">
        <f t="shared" si="3"/>
        <v>21.410979501204814</v>
      </c>
      <c r="P25" s="32">
        <f t="shared" si="4"/>
        <v>1207.0653803599225</v>
      </c>
      <c r="Q25" s="37">
        <f t="shared" si="5"/>
        <v>535046.71115244797</v>
      </c>
      <c r="R25" s="32">
        <f t="shared" si="12"/>
        <v>535.04671115244798</v>
      </c>
    </row>
    <row r="26" spans="1:18">
      <c r="A26" s="42">
        <v>39539</v>
      </c>
      <c r="C26" s="4">
        <f t="shared" si="13"/>
        <v>94262400</v>
      </c>
      <c r="D26" s="47">
        <f t="shared" si="14"/>
        <v>1091</v>
      </c>
      <c r="E26" s="4"/>
      <c r="F26" s="4">
        <f t="shared" si="16"/>
        <v>1468800</v>
      </c>
      <c r="G26" s="4">
        <f t="shared" si="15"/>
        <v>17</v>
      </c>
      <c r="H26" s="4">
        <f t="shared" si="7"/>
        <v>4.6575342465753428E-2</v>
      </c>
      <c r="I26" s="39">
        <f t="shared" si="8"/>
        <v>2.5509986094422098E-4</v>
      </c>
      <c r="J26" s="41">
        <f t="shared" si="1"/>
        <v>1.5382521614936525E-2</v>
      </c>
      <c r="K26" s="51">
        <f t="shared" si="9"/>
        <v>0.8672050385636616</v>
      </c>
      <c r="L26" s="51">
        <f t="shared" si="10"/>
        <v>0.38439939652644572</v>
      </c>
      <c r="M26" s="51">
        <f t="shared" si="11"/>
        <v>1.3838378274952046</v>
      </c>
      <c r="N26" s="35">
        <f t="shared" si="2"/>
        <v>377.12326627281266</v>
      </c>
      <c r="O26" s="36">
        <f t="shared" si="3"/>
        <v>22.7405329562506</v>
      </c>
      <c r="P26" s="32">
        <f t="shared" si="4"/>
        <v>1282.0202859415838</v>
      </c>
      <c r="Q26" s="37">
        <f t="shared" si="5"/>
        <v>568271.40334290056</v>
      </c>
      <c r="R26" s="32">
        <f t="shared" si="12"/>
        <v>568.27140334290061</v>
      </c>
    </row>
    <row r="27" spans="1:18">
      <c r="C27" s="4">
        <f t="shared" si="13"/>
        <v>94348800</v>
      </c>
      <c r="D27" s="47">
        <f t="shared" si="14"/>
        <v>1092</v>
      </c>
      <c r="E27" s="4"/>
      <c r="F27" s="4">
        <f t="shared" si="16"/>
        <v>1555200</v>
      </c>
      <c r="G27" s="4">
        <f t="shared" si="15"/>
        <v>18</v>
      </c>
      <c r="H27" s="4">
        <f t="shared" si="7"/>
        <v>4.9315068493150684E-2</v>
      </c>
      <c r="I27" s="39">
        <f t="shared" si="8"/>
        <v>2.5490677812227278E-4</v>
      </c>
      <c r="J27" s="41">
        <f t="shared" si="1"/>
        <v>1.5370878720773048E-2</v>
      </c>
      <c r="K27" s="51">
        <f t="shared" si="9"/>
        <v>0.86654865876230136</v>
      </c>
      <c r="L27" s="51">
        <f t="shared" si="10"/>
        <v>0.38410844803293498</v>
      </c>
      <c r="M27" s="51">
        <f t="shared" si="11"/>
        <v>1.382790412918566</v>
      </c>
      <c r="N27" s="35">
        <f t="shared" si="2"/>
        <v>399.15555104417029</v>
      </c>
      <c r="O27" s="36">
        <f t="shared" si="3"/>
        <v>24.069079727963469</v>
      </c>
      <c r="P27" s="32">
        <f t="shared" si="4"/>
        <v>1356.9184387436685</v>
      </c>
      <c r="Q27" s="37">
        <f t="shared" si="5"/>
        <v>601470.93915942754</v>
      </c>
      <c r="R27" s="32">
        <f t="shared" si="12"/>
        <v>601.47093915942753</v>
      </c>
    </row>
    <row r="28" spans="1:18">
      <c r="A28" t="s">
        <v>54</v>
      </c>
      <c r="C28" s="4">
        <f t="shared" si="13"/>
        <v>94435200</v>
      </c>
      <c r="D28" s="47">
        <f t="shared" si="14"/>
        <v>1093</v>
      </c>
      <c r="E28" s="4"/>
      <c r="F28" s="4">
        <f t="shared" si="16"/>
        <v>1641600</v>
      </c>
      <c r="G28" s="4">
        <f t="shared" si="15"/>
        <v>19</v>
      </c>
      <c r="H28" s="4">
        <f t="shared" si="7"/>
        <v>5.2054794520547946E-2</v>
      </c>
      <c r="I28" s="39">
        <f t="shared" si="8"/>
        <v>2.5471397780993697E-4</v>
      </c>
      <c r="J28" s="41">
        <f t="shared" si="1"/>
        <v>1.5359252861939199E-2</v>
      </c>
      <c r="K28" s="51">
        <f t="shared" si="9"/>
        <v>0.86589323934468432</v>
      </c>
      <c r="L28" s="51">
        <f t="shared" si="10"/>
        <v>0.3838179252414381</v>
      </c>
      <c r="M28" s="51">
        <f t="shared" si="11"/>
        <v>1.3817445308691771</v>
      </c>
      <c r="N28" s="35">
        <f t="shared" si="2"/>
        <v>421.17116566936721</v>
      </c>
      <c r="O28" s="36">
        <f t="shared" si="3"/>
        <v>25.396621289862839</v>
      </c>
      <c r="P28" s="32">
        <f t="shared" si="4"/>
        <v>1431.7599218373075</v>
      </c>
      <c r="Q28" s="37">
        <f t="shared" si="5"/>
        <v>634645.35542433837</v>
      </c>
      <c r="R28" s="32">
        <f t="shared" si="12"/>
        <v>634.64535542433839</v>
      </c>
    </row>
    <row r="29" spans="1:18">
      <c r="A29" s="42">
        <v>40613</v>
      </c>
      <c r="C29" s="4">
        <f t="shared" si="13"/>
        <v>94521600</v>
      </c>
      <c r="D29" s="47">
        <f t="shared" si="14"/>
        <v>1094</v>
      </c>
      <c r="E29" s="4"/>
      <c r="F29" s="4">
        <f t="shared" si="16"/>
        <v>1728000</v>
      </c>
      <c r="G29" s="4">
        <f t="shared" si="15"/>
        <v>20</v>
      </c>
      <c r="H29" s="4">
        <f t="shared" si="7"/>
        <v>5.4794520547945202E-2</v>
      </c>
      <c r="I29" s="39">
        <f t="shared" si="8"/>
        <v>2.545214593767439E-4</v>
      </c>
      <c r="J29" s="41">
        <f t="shared" si="1"/>
        <v>1.5347644000417656E-2</v>
      </c>
      <c r="K29" s="51">
        <f t="shared" si="9"/>
        <v>0.8652387781675458</v>
      </c>
      <c r="L29" s="51">
        <f t="shared" si="10"/>
        <v>0.3835278272019263</v>
      </c>
      <c r="M29" s="51">
        <f t="shared" si="11"/>
        <v>1.3807001779269348</v>
      </c>
      <c r="N29" s="35">
        <f t="shared" si="2"/>
        <v>443.17013452755987</v>
      </c>
      <c r="O29" s="36">
        <f t="shared" si="3"/>
        <v>26.723159112011857</v>
      </c>
      <c r="P29" s="32">
        <f t="shared" si="4"/>
        <v>1506.5448180987805</v>
      </c>
      <c r="Q29" s="37">
        <f t="shared" si="5"/>
        <v>667794.68887357297</v>
      </c>
      <c r="R29" s="32">
        <f t="shared" si="12"/>
        <v>667.79468887357302</v>
      </c>
    </row>
    <row r="30" spans="1:18">
      <c r="C30" s="4">
        <f t="shared" si="13"/>
        <v>94953600</v>
      </c>
      <c r="D30" s="47">
        <f t="shared" si="14"/>
        <v>1099</v>
      </c>
      <c r="E30" s="4"/>
      <c r="F30" s="4">
        <f t="shared" si="16"/>
        <v>2160000</v>
      </c>
      <c r="G30" s="4">
        <f>G29+5</f>
        <v>25</v>
      </c>
      <c r="H30" s="4">
        <f t="shared" si="7"/>
        <v>6.8493150684931503E-2</v>
      </c>
      <c r="I30" s="39">
        <f t="shared" si="8"/>
        <v>2.5356307346550641E-4</v>
      </c>
      <c r="J30" s="41">
        <f t="shared" si="1"/>
        <v>1.5289853329970036E-2</v>
      </c>
      <c r="K30" s="51">
        <f t="shared" si="9"/>
        <v>0.86198077133039075</v>
      </c>
      <c r="L30" s="51">
        <f t="shared" si="10"/>
        <v>0.38208367523510228</v>
      </c>
      <c r="M30" s="51">
        <f t="shared" si="11"/>
        <v>1.3755012308463681</v>
      </c>
      <c r="N30" s="35">
        <f t="shared" si="2"/>
        <v>552.91614190204768</v>
      </c>
      <c r="O30" s="36">
        <f t="shared" si="3"/>
        <v>33.340843356693476</v>
      </c>
      <c r="P30" s="32">
        <f t="shared" si="4"/>
        <v>1879.6233850769515</v>
      </c>
      <c r="Q30" s="37">
        <f t="shared" si="5"/>
        <v>833166.39409439347</v>
      </c>
      <c r="R30" s="32">
        <f t="shared" si="12"/>
        <v>833.16639409439347</v>
      </c>
    </row>
    <row r="31" spans="1:18">
      <c r="A31">
        <f>A29-A26</f>
        <v>1074</v>
      </c>
      <c r="C31" s="4">
        <f t="shared" si="13"/>
        <v>95385600</v>
      </c>
      <c r="D31" s="47">
        <f t="shared" si="14"/>
        <v>1104</v>
      </c>
      <c r="E31" s="4"/>
      <c r="F31" s="4">
        <f t="shared" si="16"/>
        <v>2592000</v>
      </c>
      <c r="G31" s="4">
        <f t="shared" ref="G31:G44" si="17">G30+5</f>
        <v>30</v>
      </c>
      <c r="H31" s="4">
        <f t="shared" si="7"/>
        <v>8.2191780821917804E-2</v>
      </c>
      <c r="I31" s="39">
        <f t="shared" si="8"/>
        <v>2.5261164105873878E-4</v>
      </c>
      <c r="J31" s="41">
        <f t="shared" si="1"/>
        <v>1.5232481955841948E-2</v>
      </c>
      <c r="K31" s="51">
        <f t="shared" si="9"/>
        <v>0.85874640274254566</v>
      </c>
      <c r="L31" s="51">
        <f t="shared" si="10"/>
        <v>0.38065000121566739</v>
      </c>
      <c r="M31" s="51">
        <f t="shared" si="11"/>
        <v>1.3703400043764027</v>
      </c>
      <c r="N31" s="35">
        <f t="shared" si="2"/>
        <v>662.24963130073388</v>
      </c>
      <c r="O31" s="36">
        <f t="shared" si="3"/>
        <v>39.933652767434253</v>
      </c>
      <c r="P31" s="32">
        <f t="shared" si="4"/>
        <v>2251.2996084168735</v>
      </c>
      <c r="Q31" s="37">
        <f t="shared" si="5"/>
        <v>997916.49309258582</v>
      </c>
      <c r="R31" s="32">
        <f t="shared" si="12"/>
        <v>997.91649309258582</v>
      </c>
    </row>
    <row r="32" spans="1:18">
      <c r="C32" s="4">
        <f t="shared" si="13"/>
        <v>95817600</v>
      </c>
      <c r="D32" s="47">
        <f t="shared" si="14"/>
        <v>1109</v>
      </c>
      <c r="E32" s="4"/>
      <c r="F32" s="4">
        <f t="shared" si="16"/>
        <v>3024000</v>
      </c>
      <c r="G32" s="4">
        <f t="shared" si="17"/>
        <v>35</v>
      </c>
      <c r="H32" s="4">
        <f t="shared" si="7"/>
        <v>9.5890410958904104E-2</v>
      </c>
      <c r="I32" s="39">
        <f t="shared" si="8"/>
        <v>2.5166708547444541E-4</v>
      </c>
      <c r="J32" s="41">
        <f t="shared" si="1"/>
        <v>1.5175525254109057E-2</v>
      </c>
      <c r="K32" s="51">
        <f t="shared" si="9"/>
        <v>0.85553541172565228</v>
      </c>
      <c r="L32" s="51">
        <f t="shared" si="10"/>
        <v>0.37922668959470401</v>
      </c>
      <c r="M32" s="51">
        <f t="shared" si="11"/>
        <v>1.3652160825409345</v>
      </c>
      <c r="N32" s="35">
        <f t="shared" si="2"/>
        <v>771.17359003390891</v>
      </c>
      <c r="O32" s="36">
        <f t="shared" si="3"/>
        <v>46.501767479044709</v>
      </c>
      <c r="P32" s="32">
        <f t="shared" si="4"/>
        <v>2621.5836433986242</v>
      </c>
      <c r="Q32" s="37">
        <f t="shared" si="5"/>
        <v>1162049.4873220853</v>
      </c>
      <c r="R32" s="32">
        <f t="shared" si="12"/>
        <v>1162.0494873220853</v>
      </c>
    </row>
    <row r="33" spans="3:18">
      <c r="C33" s="4">
        <f t="shared" si="13"/>
        <v>96249600</v>
      </c>
      <c r="D33" s="47">
        <f t="shared" si="14"/>
        <v>1114</v>
      </c>
      <c r="E33" s="4"/>
      <c r="F33" s="4">
        <f t="shared" si="16"/>
        <v>3456000</v>
      </c>
      <c r="G33" s="4">
        <f t="shared" si="17"/>
        <v>40</v>
      </c>
      <c r="H33" s="4">
        <f t="shared" si="7"/>
        <v>0.1095890410958904</v>
      </c>
      <c r="I33" s="39">
        <f t="shared" si="8"/>
        <v>2.5072933118212143E-4</v>
      </c>
      <c r="J33" s="41">
        <f t="shared" si="1"/>
        <v>1.5118978670281922E-2</v>
      </c>
      <c r="K33" s="51">
        <f t="shared" si="9"/>
        <v>0.8523475415158136</v>
      </c>
      <c r="L33" s="51">
        <f t="shared" si="10"/>
        <v>0.37781362655842804</v>
      </c>
      <c r="M33" s="51">
        <f t="shared" si="11"/>
        <v>1.3601290556103409</v>
      </c>
      <c r="N33" s="35">
        <f t="shared" si="2"/>
        <v>879.69097253239488</v>
      </c>
      <c r="O33" s="36">
        <f t="shared" si="3"/>
        <v>53.045365643703406</v>
      </c>
      <c r="P33" s="32">
        <f t="shared" si="4"/>
        <v>2990.4855335294233</v>
      </c>
      <c r="Q33" s="37">
        <f t="shared" si="5"/>
        <v>1325569.8286921203</v>
      </c>
      <c r="R33" s="32">
        <f t="shared" si="12"/>
        <v>1325.5698286921202</v>
      </c>
    </row>
    <row r="34" spans="3:18">
      <c r="C34" s="4">
        <f t="shared" si="13"/>
        <v>96681600</v>
      </c>
      <c r="D34" s="47">
        <f t="shared" si="14"/>
        <v>1119</v>
      </c>
      <c r="E34" s="4"/>
      <c r="F34" s="4">
        <f t="shared" si="16"/>
        <v>3888000</v>
      </c>
      <c r="G34" s="4">
        <f t="shared" si="17"/>
        <v>45</v>
      </c>
      <c r="H34" s="4">
        <f t="shared" si="7"/>
        <v>0.12328767123287671</v>
      </c>
      <c r="I34" s="39">
        <f t="shared" si="8"/>
        <v>2.4979830378069902E-4</v>
      </c>
      <c r="J34" s="41">
        <f t="shared" si="1"/>
        <v>1.506283771797615E-2</v>
      </c>
      <c r="K34" s="51">
        <f t="shared" si="9"/>
        <v>0.84918253918862341</v>
      </c>
      <c r="L34" s="51">
        <f t="shared" si="10"/>
        <v>0.37641069999495719</v>
      </c>
      <c r="M34" s="51">
        <f t="shared" si="11"/>
        <v>1.3550785199818458</v>
      </c>
      <c r="N34" s="35">
        <f t="shared" si="2"/>
        <v>987.80470084297247</v>
      </c>
      <c r="O34" s="36">
        <f t="shared" si="3"/>
        <v>59.564623460831235</v>
      </c>
      <c r="P34" s="32">
        <f t="shared" si="4"/>
        <v>3358.0152122278218</v>
      </c>
      <c r="Q34" s="37">
        <f t="shared" si="5"/>
        <v>1488481.9203137509</v>
      </c>
      <c r="R34" s="32">
        <f t="shared" si="12"/>
        <v>1488.4819203137508</v>
      </c>
    </row>
    <row r="35" spans="3:18">
      <c r="C35" s="4">
        <f t="shared" si="13"/>
        <v>97113600</v>
      </c>
      <c r="D35" s="47">
        <f t="shared" si="14"/>
        <v>1124</v>
      </c>
      <c r="E35" s="4"/>
      <c r="F35" s="4">
        <f t="shared" si="16"/>
        <v>4320000</v>
      </c>
      <c r="G35" s="4">
        <f t="shared" si="17"/>
        <v>50</v>
      </c>
      <c r="H35" s="4">
        <f t="shared" si="7"/>
        <v>0.13698630136986301</v>
      </c>
      <c r="I35" s="39">
        <f t="shared" si="8"/>
        <v>2.4887392997701612E-4</v>
      </c>
      <c r="J35" s="41">
        <f t="shared" si="1"/>
        <v>1.5007097977614072E-2</v>
      </c>
      <c r="K35" s="51">
        <f t="shared" si="9"/>
        <v>0.8460401555859709</v>
      </c>
      <c r="L35" s="51">
        <f t="shared" si="10"/>
        <v>0.37501779946186653</v>
      </c>
      <c r="M35" s="51">
        <f t="shared" si="11"/>
        <v>1.3500640780627193</v>
      </c>
      <c r="N35" s="35">
        <f t="shared" si="2"/>
        <v>1095.5176651107452</v>
      </c>
      <c r="O35" s="36">
        <f t="shared" si="3"/>
        <v>66.059715206177941</v>
      </c>
      <c r="P35" s="32">
        <f t="shared" si="4"/>
        <v>3724.1825044634879</v>
      </c>
      <c r="Q35" s="37">
        <f t="shared" si="5"/>
        <v>1650790.1172267233</v>
      </c>
      <c r="R35" s="32">
        <f t="shared" si="12"/>
        <v>1650.7901172267234</v>
      </c>
    </row>
    <row r="36" spans="3:18">
      <c r="C36" s="4">
        <f t="shared" si="13"/>
        <v>97545600</v>
      </c>
      <c r="D36" s="47">
        <f t="shared" si="14"/>
        <v>1129</v>
      </c>
      <c r="E36" s="4"/>
      <c r="F36" s="4">
        <f t="shared" si="16"/>
        <v>4752000</v>
      </c>
      <c r="G36" s="4">
        <f t="shared" si="17"/>
        <v>55</v>
      </c>
      <c r="H36" s="4">
        <f t="shared" si="7"/>
        <v>0.15068493150684931</v>
      </c>
      <c r="I36" s="39">
        <f t="shared" si="8"/>
        <v>2.4795613756477806E-4</v>
      </c>
      <c r="J36" s="41">
        <f t="shared" si="1"/>
        <v>1.4951755095156116E-2</v>
      </c>
      <c r="K36" s="51">
        <f t="shared" si="9"/>
        <v>0.84292014524452119</v>
      </c>
      <c r="L36" s="51">
        <f t="shared" si="10"/>
        <v>0.37363481615448635</v>
      </c>
      <c r="M36" s="51">
        <f t="shared" si="11"/>
        <v>1.3450853381561509</v>
      </c>
      <c r="N36" s="35">
        <f t="shared" si="2"/>
        <v>1202.8327240575081</v>
      </c>
      <c r="O36" s="36">
        <f t="shared" si="3"/>
        <v>72.530813260667742</v>
      </c>
      <c r="P36" s="32">
        <f t="shared" si="4"/>
        <v>4088.9971283834047</v>
      </c>
      <c r="Q36" s="37">
        <f t="shared" si="5"/>
        <v>1812498.7271203035</v>
      </c>
      <c r="R36" s="32">
        <f t="shared" si="12"/>
        <v>1812.4987271203036</v>
      </c>
    </row>
    <row r="37" spans="3:18">
      <c r="C37" s="4">
        <f t="shared" si="13"/>
        <v>97977600</v>
      </c>
      <c r="D37" s="47">
        <f t="shared" si="14"/>
        <v>1134</v>
      </c>
      <c r="E37" s="4"/>
      <c r="F37" s="4">
        <f t="shared" si="16"/>
        <v>5184000</v>
      </c>
      <c r="G37" s="4">
        <f t="shared" si="17"/>
        <v>60</v>
      </c>
      <c r="H37" s="4">
        <f t="shared" si="7"/>
        <v>0.16438356164383561</v>
      </c>
      <c r="I37" s="39">
        <f t="shared" si="8"/>
        <v>2.4704485540402293E-4</v>
      </c>
      <c r="J37" s="41">
        <f t="shared" ref="J37:J68" si="18">$A$13*I37</f>
        <v>1.4896804780862583E-2</v>
      </c>
      <c r="K37" s="51">
        <f t="shared" si="9"/>
        <v>0.83982226632590895</v>
      </c>
      <c r="L37" s="51">
        <f t="shared" si="10"/>
        <v>0.37226164287495961</v>
      </c>
      <c r="M37" s="51">
        <f t="shared" si="11"/>
        <v>1.3401419143498547</v>
      </c>
      <c r="N37" s="35">
        <f t="shared" ref="N37:N68" si="19">0.066/0.8*(C37^0.8-$C$9^0.8-(C37+$A$8)^0.8+($C$9+$A$8)^0.8)</f>
        <v>1309.7527054378368</v>
      </c>
      <c r="O37" s="36">
        <f t="shared" ref="O37:O68" si="20">N37*$A$13/1000</f>
        <v>78.978088137901551</v>
      </c>
      <c r="P37" s="32">
        <f t="shared" ref="P37:P68" si="21">O37*$A$19/1000</f>
        <v>4452.4686968623382</v>
      </c>
      <c r="Q37" s="37">
        <f t="shared" ref="Q37:Q68" si="22">P37/$A$23*1000000</f>
        <v>1973612.01102054</v>
      </c>
      <c r="R37" s="32">
        <f t="shared" si="12"/>
        <v>1973.61201102054</v>
      </c>
    </row>
    <row r="38" spans="3:18">
      <c r="C38" s="4">
        <f t="shared" si="13"/>
        <v>98409600</v>
      </c>
      <c r="D38" s="47">
        <f t="shared" si="14"/>
        <v>1139</v>
      </c>
      <c r="E38" s="4"/>
      <c r="F38" s="4">
        <f t="shared" si="16"/>
        <v>5616000</v>
      </c>
      <c r="G38" s="4">
        <f t="shared" si="17"/>
        <v>65</v>
      </c>
      <c r="H38" s="4">
        <f t="shared" si="7"/>
        <v>0.17808219178082191</v>
      </c>
      <c r="I38" s="39">
        <f t="shared" ref="I38:I69" si="23">0.066*($C38^-0.2-($A$8+$C38)^-0.2)</f>
        <v>2.461400134010369E-4</v>
      </c>
      <c r="J38" s="41">
        <f t="shared" si="18"/>
        <v>1.4842242808082525E-2</v>
      </c>
      <c r="K38" s="51">
        <f t="shared" si="9"/>
        <v>0.83674628054846034</v>
      </c>
      <c r="L38" s="51">
        <f t="shared" si="10"/>
        <v>0.37089817400197711</v>
      </c>
      <c r="M38" s="51">
        <f t="shared" si="11"/>
        <v>1.3352334264071175</v>
      </c>
      <c r="N38" s="35">
        <f t="shared" si="19"/>
        <v>1416.2804065045459</v>
      </c>
      <c r="O38" s="36">
        <f t="shared" si="20"/>
        <v>85.401708512224118</v>
      </c>
      <c r="P38" s="32">
        <f t="shared" si="21"/>
        <v>4814.6067190851463</v>
      </c>
      <c r="Q38" s="37">
        <f t="shared" si="22"/>
        <v>2134134.1839916427</v>
      </c>
      <c r="R38" s="32">
        <f t="shared" si="12"/>
        <v>2134.1341839916427</v>
      </c>
    </row>
    <row r="39" spans="3:18">
      <c r="C39" s="4">
        <f t="shared" si="13"/>
        <v>98841600</v>
      </c>
      <c r="D39" s="47">
        <f t="shared" si="14"/>
        <v>1144</v>
      </c>
      <c r="E39" s="4"/>
      <c r="F39" s="4">
        <f t="shared" si="16"/>
        <v>6048000</v>
      </c>
      <c r="G39" s="4">
        <f t="shared" si="17"/>
        <v>70</v>
      </c>
      <c r="H39" s="4">
        <f t="shared" si="7"/>
        <v>0.19178082191780821</v>
      </c>
      <c r="I39" s="39">
        <f t="shared" si="23"/>
        <v>2.4524154248875226E-4</v>
      </c>
      <c r="J39" s="41">
        <f t="shared" si="18"/>
        <v>1.4788065012071762E-2</v>
      </c>
      <c r="K39" s="51">
        <f t="shared" si="9"/>
        <v>0.83369195312055766</v>
      </c>
      <c r="L39" s="51">
        <f t="shared" si="10"/>
        <v>0.36954430546124012</v>
      </c>
      <c r="M39" s="51">
        <f t="shared" si="11"/>
        <v>1.3303594996604644</v>
      </c>
      <c r="N39" s="35">
        <f t="shared" si="19"/>
        <v>1522.418594449719</v>
      </c>
      <c r="O39" s="36">
        <f t="shared" si="20"/>
        <v>91.801841245318045</v>
      </c>
      <c r="P39" s="32">
        <f t="shared" si="21"/>
        <v>5175.4206020460497</v>
      </c>
      <c r="Q39" s="37">
        <f t="shared" si="22"/>
        <v>2294069.4158005537</v>
      </c>
      <c r="R39" s="32">
        <f t="shared" si="12"/>
        <v>2294.0694158005535</v>
      </c>
    </row>
    <row r="40" spans="3:18">
      <c r="C40" s="4">
        <f t="shared" si="13"/>
        <v>99273600</v>
      </c>
      <c r="D40" s="47">
        <f t="shared" si="14"/>
        <v>1149</v>
      </c>
      <c r="E40" s="4"/>
      <c r="F40" s="4">
        <f t="shared" si="16"/>
        <v>6480000</v>
      </c>
      <c r="G40" s="4">
        <f t="shared" si="17"/>
        <v>75</v>
      </c>
      <c r="H40" s="4">
        <f t="shared" si="7"/>
        <v>0.20547945205479451</v>
      </c>
      <c r="I40" s="39">
        <f t="shared" si="23"/>
        <v>2.4434937460758404E-4</v>
      </c>
      <c r="J40" s="41">
        <f t="shared" si="18"/>
        <v>1.4734267288837317E-2</v>
      </c>
      <c r="K40" s="51">
        <f t="shared" si="9"/>
        <v>0.83065905267549256</v>
      </c>
      <c r="L40" s="51">
        <f t="shared" si="10"/>
        <v>0.36819993469658358</v>
      </c>
      <c r="M40" s="51">
        <f t="shared" si="11"/>
        <v>1.3255197649077008</v>
      </c>
      <c r="N40" s="35">
        <f t="shared" si="19"/>
        <v>1628.1700068465038</v>
      </c>
      <c r="O40" s="36">
        <f t="shared" si="20"/>
        <v>98.178651412844175</v>
      </c>
      <c r="P40" s="32">
        <f t="shared" si="21"/>
        <v>5534.9196520505038</v>
      </c>
      <c r="Q40" s="37">
        <f t="shared" si="22"/>
        <v>2453421.8315826706</v>
      </c>
      <c r="R40" s="32">
        <f t="shared" si="12"/>
        <v>2453.4218315826706</v>
      </c>
    </row>
    <row r="41" spans="3:18">
      <c r="C41" s="4">
        <f t="shared" si="13"/>
        <v>99705600</v>
      </c>
      <c r="D41" s="47">
        <f t="shared" si="14"/>
        <v>1154</v>
      </c>
      <c r="E41" s="4"/>
      <c r="F41" s="4">
        <f t="shared" si="16"/>
        <v>6912000</v>
      </c>
      <c r="G41" s="4">
        <f t="shared" si="17"/>
        <v>80</v>
      </c>
      <c r="H41" s="4">
        <f t="shared" si="7"/>
        <v>0.21917808219178081</v>
      </c>
      <c r="I41" s="39">
        <f t="shared" si="23"/>
        <v>2.434634426866947E-4</v>
      </c>
      <c r="J41" s="41">
        <f t="shared" si="18"/>
        <v>1.468084559400769E-2</v>
      </c>
      <c r="K41" s="51">
        <f t="shared" si="9"/>
        <v>0.82764735120777755</v>
      </c>
      <c r="L41" s="51">
        <f t="shared" si="10"/>
        <v>0.36686496064174534</v>
      </c>
      <c r="M41" s="51">
        <f t="shared" si="11"/>
        <v>1.3207138583102833</v>
      </c>
      <c r="N41" s="35">
        <f t="shared" si="19"/>
        <v>1733.53735208384</v>
      </c>
      <c r="O41" s="36">
        <f t="shared" si="20"/>
        <v>104.53230233065554</v>
      </c>
      <c r="P41" s="32">
        <f t="shared" si="21"/>
        <v>5893.1130761930362</v>
      </c>
      <c r="Q41" s="37">
        <f t="shared" si="22"/>
        <v>2612195.5124969133</v>
      </c>
      <c r="R41" s="32">
        <f t="shared" si="12"/>
        <v>2612.1955124969131</v>
      </c>
    </row>
    <row r="42" spans="3:18">
      <c r="C42" s="4">
        <f t="shared" si="13"/>
        <v>100137600</v>
      </c>
      <c r="D42" s="47">
        <f t="shared" si="14"/>
        <v>1159</v>
      </c>
      <c r="E42" s="4"/>
      <c r="F42" s="4">
        <f t="shared" si="16"/>
        <v>7344000</v>
      </c>
      <c r="G42" s="4">
        <f t="shared" si="17"/>
        <v>85</v>
      </c>
      <c r="H42" s="4">
        <f t="shared" si="7"/>
        <v>0.23287671232876711</v>
      </c>
      <c r="I42" s="39">
        <f t="shared" si="23"/>
        <v>2.4258368062570057E-4</v>
      </c>
      <c r="J42" s="41">
        <f t="shared" si="18"/>
        <v>1.4627795941729744E-2</v>
      </c>
      <c r="K42" s="51">
        <f t="shared" si="9"/>
        <v>0.82465662401095596</v>
      </c>
      <c r="L42" s="51">
        <f t="shared" si="10"/>
        <v>0.36553928369279964</v>
      </c>
      <c r="M42" s="51">
        <f t="shared" si="11"/>
        <v>1.3159414212940785</v>
      </c>
      <c r="N42" s="35">
        <f t="shared" si="19"/>
        <v>1838.5233097835142</v>
      </c>
      <c r="O42" s="36">
        <f t="shared" si="20"/>
        <v>110.8629555799459</v>
      </c>
      <c r="P42" s="32">
        <f t="shared" si="21"/>
        <v>6250.0099837750295</v>
      </c>
      <c r="Q42" s="37">
        <f t="shared" si="22"/>
        <v>2770394.4963541795</v>
      </c>
      <c r="R42" s="32">
        <f t="shared" si="12"/>
        <v>2770.3944963541794</v>
      </c>
    </row>
    <row r="43" spans="3:18">
      <c r="C43" s="4">
        <f t="shared" si="13"/>
        <v>100569600</v>
      </c>
      <c r="D43" s="47">
        <f t="shared" si="14"/>
        <v>1164</v>
      </c>
      <c r="E43" s="4"/>
      <c r="F43" s="4">
        <f t="shared" si="16"/>
        <v>7776000</v>
      </c>
      <c r="G43" s="4">
        <f t="shared" si="17"/>
        <v>90</v>
      </c>
      <c r="H43" s="4">
        <f t="shared" si="7"/>
        <v>0.24657534246575341</v>
      </c>
      <c r="I43" s="39">
        <f t="shared" si="23"/>
        <v>2.4171002327678235E-4</v>
      </c>
      <c r="J43" s="41">
        <f t="shared" si="18"/>
        <v>1.4575114403589974E-2</v>
      </c>
      <c r="K43" s="51">
        <f t="shared" si="9"/>
        <v>0.82168664961678839</v>
      </c>
      <c r="L43" s="51">
        <f t="shared" si="10"/>
        <v>0.36422280568120052</v>
      </c>
      <c r="M43" s="51">
        <f t="shared" si="11"/>
        <v>1.3112021004523218</v>
      </c>
      <c r="N43" s="35">
        <f t="shared" si="19"/>
        <v>1943.1305312182917</v>
      </c>
      <c r="O43" s="36">
        <f t="shared" si="20"/>
        <v>117.17077103246299</v>
      </c>
      <c r="P43" s="32">
        <f t="shared" si="21"/>
        <v>6605.6193877261339</v>
      </c>
      <c r="Q43" s="37">
        <f t="shared" si="22"/>
        <v>2928022.7782473997</v>
      </c>
      <c r="R43" s="32">
        <f t="shared" si="12"/>
        <v>2928.0227782473999</v>
      </c>
    </row>
    <row r="44" spans="3:18">
      <c r="C44" s="4">
        <f t="shared" si="13"/>
        <v>101001600</v>
      </c>
      <c r="D44" s="47">
        <f t="shared" si="14"/>
        <v>1169</v>
      </c>
      <c r="E44" s="4"/>
      <c r="F44" s="4">
        <f t="shared" si="16"/>
        <v>8208000</v>
      </c>
      <c r="G44" s="4">
        <f t="shared" si="17"/>
        <v>95</v>
      </c>
      <c r="H44" s="4">
        <f t="shared" si="7"/>
        <v>0.26027397260273971</v>
      </c>
      <c r="I44" s="39">
        <f t="shared" si="23"/>
        <v>2.4084240642719041E-4</v>
      </c>
      <c r="J44" s="41">
        <f t="shared" si="18"/>
        <v>1.4522797107559582E-2</v>
      </c>
      <c r="K44" s="51">
        <f t="shared" si="9"/>
        <v>0.8187372097357789</v>
      </c>
      <c r="L44" s="51">
        <f t="shared" si="10"/>
        <v>0.3629154298474197</v>
      </c>
      <c r="M44" s="51">
        <f t="shared" si="11"/>
        <v>1.3064955474507109</v>
      </c>
      <c r="N44" s="35">
        <f t="shared" si="19"/>
        <v>2047.361639722134</v>
      </c>
      <c r="O44" s="36">
        <f t="shared" si="20"/>
        <v>123.45590687524468</v>
      </c>
      <c r="P44" s="32">
        <f t="shared" si="21"/>
        <v>6959.9502059987944</v>
      </c>
      <c r="Q44" s="37">
        <f t="shared" si="22"/>
        <v>3085084.3111696783</v>
      </c>
      <c r="R44" s="32">
        <f t="shared" si="12"/>
        <v>3085.0843111696781</v>
      </c>
    </row>
    <row r="45" spans="3:18">
      <c r="C45" s="4">
        <f t="shared" si="13"/>
        <v>101433600</v>
      </c>
      <c r="D45" s="47">
        <f t="shared" si="14"/>
        <v>1174</v>
      </c>
      <c r="E45" s="4"/>
      <c r="F45" s="4">
        <f t="shared" si="16"/>
        <v>8640000</v>
      </c>
      <c r="G45" s="4">
        <f>G44+5</f>
        <v>100</v>
      </c>
      <c r="H45" s="4">
        <f t="shared" si="7"/>
        <v>0.27397260273972601</v>
      </c>
      <c r="I45" s="39">
        <f t="shared" si="23"/>
        <v>2.3998076678216079E-4</v>
      </c>
      <c r="J45" s="41">
        <f t="shared" si="18"/>
        <v>1.4470840236964294E-2</v>
      </c>
      <c r="K45" s="51">
        <f t="shared" si="9"/>
        <v>0.81580808919909908</v>
      </c>
      <c r="L45" s="51">
        <f t="shared" si="10"/>
        <v>0.36161706081520351</v>
      </c>
      <c r="M45" s="51">
        <f t="shared" si="11"/>
        <v>1.3018214189347326</v>
      </c>
      <c r="N45" s="35">
        <f t="shared" si="19"/>
        <v>2151.219231084895</v>
      </c>
      <c r="O45" s="36">
        <f t="shared" si="20"/>
        <v>129.71851963441915</v>
      </c>
      <c r="P45" s="32">
        <f t="shared" si="21"/>
        <v>7313.011262910014</v>
      </c>
      <c r="Q45" s="37">
        <f t="shared" si="22"/>
        <v>3241583.0066090487</v>
      </c>
      <c r="R45" s="32">
        <f t="shared" si="12"/>
        <v>3241.5830066090489</v>
      </c>
    </row>
    <row r="46" spans="3:18">
      <c r="C46" s="4">
        <f t="shared" si="13"/>
        <v>102297600</v>
      </c>
      <c r="D46" s="47">
        <f t="shared" si="14"/>
        <v>1184</v>
      </c>
      <c r="E46" s="4"/>
      <c r="F46" s="4">
        <f t="shared" si="16"/>
        <v>9504000</v>
      </c>
      <c r="G46" s="4">
        <f>G45+10</f>
        <v>110</v>
      </c>
      <c r="H46" s="4">
        <f t="shared" si="7"/>
        <v>0.30136986301369861</v>
      </c>
      <c r="I46" s="39">
        <f t="shared" si="23"/>
        <v>2.3827517041670002E-4</v>
      </c>
      <c r="J46" s="41">
        <f t="shared" si="18"/>
        <v>1.4367992776127009E-2</v>
      </c>
      <c r="K46" s="51">
        <f t="shared" si="9"/>
        <v>0.81000996074693621</v>
      </c>
      <c r="L46" s="51">
        <f t="shared" si="10"/>
        <v>0.3590469684161951</v>
      </c>
      <c r="M46" s="51">
        <f t="shared" si="11"/>
        <v>1.2925690862983024</v>
      </c>
      <c r="N46" s="35">
        <f t="shared" si="19"/>
        <v>2357.8241102000725</v>
      </c>
      <c r="O46" s="36">
        <f t="shared" si="20"/>
        <v>142.17679384506437</v>
      </c>
      <c r="P46" s="32">
        <f t="shared" si="21"/>
        <v>8015.3589298093484</v>
      </c>
      <c r="Q46" s="37">
        <f t="shared" si="22"/>
        <v>3552907.327043151</v>
      </c>
      <c r="R46" s="32">
        <f t="shared" si="12"/>
        <v>3552.9073270431509</v>
      </c>
    </row>
    <row r="47" spans="3:18">
      <c r="C47" s="4">
        <f t="shared" si="13"/>
        <v>103161600</v>
      </c>
      <c r="D47" s="47">
        <f t="shared" si="14"/>
        <v>1194</v>
      </c>
      <c r="E47" s="4"/>
      <c r="F47" s="4">
        <f t="shared" si="16"/>
        <v>10368000</v>
      </c>
      <c r="G47" s="4">
        <f t="shared" ref="G47:G65" si="24">G46+10</f>
        <v>120</v>
      </c>
      <c r="H47" s="4">
        <f t="shared" si="7"/>
        <v>0.32876712328767121</v>
      </c>
      <c r="I47" s="39">
        <f t="shared" si="23"/>
        <v>2.3659274555590953E-4</v>
      </c>
      <c r="J47" s="41">
        <f t="shared" si="18"/>
        <v>1.4266542557021344E-2</v>
      </c>
      <c r="K47" s="51">
        <f t="shared" si="9"/>
        <v>0.8042906031946353</v>
      </c>
      <c r="L47" s="51">
        <f t="shared" si="10"/>
        <v>0.3565117921962036</v>
      </c>
      <c r="M47" s="51">
        <f t="shared" si="11"/>
        <v>1.283442451906333</v>
      </c>
      <c r="N47" s="35">
        <f t="shared" si="19"/>
        <v>2562.9653988264199</v>
      </c>
      <c r="O47" s="36">
        <f t="shared" si="20"/>
        <v>154.54681354923309</v>
      </c>
      <c r="P47" s="32">
        <f t="shared" si="21"/>
        <v>8712.731160651565</v>
      </c>
      <c r="Q47" s="37">
        <f t="shared" si="22"/>
        <v>3862026.2236930695</v>
      </c>
      <c r="R47" s="32">
        <f t="shared" si="12"/>
        <v>3862.0262236930694</v>
      </c>
    </row>
    <row r="48" spans="3:18">
      <c r="C48" s="4">
        <f t="shared" si="13"/>
        <v>104025600</v>
      </c>
      <c r="D48" s="47">
        <f t="shared" si="14"/>
        <v>1204</v>
      </c>
      <c r="E48" s="4"/>
      <c r="F48" s="4">
        <f t="shared" si="16"/>
        <v>11232000</v>
      </c>
      <c r="G48" s="4">
        <f t="shared" si="24"/>
        <v>130</v>
      </c>
      <c r="H48" s="4">
        <f t="shared" si="7"/>
        <v>0.35616438356164382</v>
      </c>
      <c r="I48" s="39">
        <f t="shared" si="23"/>
        <v>2.3493301723098145E-4</v>
      </c>
      <c r="J48" s="41">
        <f t="shared" si="18"/>
        <v>1.416646093902818E-2</v>
      </c>
      <c r="K48" s="51">
        <f t="shared" si="9"/>
        <v>0.7986484018986526</v>
      </c>
      <c r="L48" s="51">
        <f t="shared" si="10"/>
        <v>0.35401081644443821</v>
      </c>
      <c r="M48" s="51">
        <f t="shared" si="11"/>
        <v>1.2744389391999777</v>
      </c>
      <c r="N48" s="35">
        <f t="shared" si="19"/>
        <v>2766.6629109954788</v>
      </c>
      <c r="O48" s="36">
        <f t="shared" si="20"/>
        <v>166.82977353302735</v>
      </c>
      <c r="P48" s="32">
        <f t="shared" si="21"/>
        <v>9405.1953126979515</v>
      </c>
      <c r="Q48" s="37">
        <f t="shared" si="22"/>
        <v>4168969.5535008651</v>
      </c>
      <c r="R48" s="32">
        <f t="shared" si="12"/>
        <v>4168.969553500865</v>
      </c>
    </row>
    <row r="49" spans="3:18">
      <c r="C49" s="4">
        <f t="shared" si="13"/>
        <v>104889600</v>
      </c>
      <c r="D49" s="47">
        <f t="shared" si="14"/>
        <v>1214</v>
      </c>
      <c r="E49" s="4"/>
      <c r="F49" s="4">
        <f t="shared" si="16"/>
        <v>12096000</v>
      </c>
      <c r="G49" s="4">
        <f t="shared" si="24"/>
        <v>140</v>
      </c>
      <c r="H49" s="4">
        <f t="shared" si="7"/>
        <v>0.38356164383561642</v>
      </c>
      <c r="I49" s="39">
        <f t="shared" si="23"/>
        <v>2.3329552364480727E-4</v>
      </c>
      <c r="J49" s="41">
        <f t="shared" si="18"/>
        <v>1.4067720075781878E-2</v>
      </c>
      <c r="K49" s="51">
        <f t="shared" si="9"/>
        <v>0.79308178699227916</v>
      </c>
      <c r="L49" s="51">
        <f t="shared" si="10"/>
        <v>0.35154334529799608</v>
      </c>
      <c r="M49" s="51">
        <f t="shared" si="11"/>
        <v>1.2655560430727859</v>
      </c>
      <c r="N49" s="35">
        <f t="shared" si="19"/>
        <v>2968.936056084407</v>
      </c>
      <c r="O49" s="36">
        <f t="shared" si="20"/>
        <v>179.02684418188971</v>
      </c>
      <c r="P49" s="32">
        <f t="shared" si="21"/>
        <v>10092.817367598214</v>
      </c>
      <c r="Q49" s="37">
        <f t="shared" si="22"/>
        <v>4473766.5636516912</v>
      </c>
      <c r="R49" s="32">
        <f t="shared" si="12"/>
        <v>4473.7665636516913</v>
      </c>
    </row>
    <row r="50" spans="3:18">
      <c r="C50" s="4">
        <f t="shared" si="13"/>
        <v>105753600</v>
      </c>
      <c r="D50" s="47">
        <f t="shared" si="14"/>
        <v>1224</v>
      </c>
      <c r="E50" s="4"/>
      <c r="F50" s="4">
        <f t="shared" si="16"/>
        <v>12960000</v>
      </c>
      <c r="G50" s="4">
        <f t="shared" si="24"/>
        <v>150</v>
      </c>
      <c r="H50" s="4">
        <f t="shared" si="7"/>
        <v>0.41095890410958902</v>
      </c>
      <c r="I50" s="39">
        <f t="shared" si="23"/>
        <v>2.3167981570879179E-4</v>
      </c>
      <c r="J50" s="41">
        <f t="shared" si="18"/>
        <v>1.3970292887240145E-2</v>
      </c>
      <c r="K50" s="51">
        <f t="shared" si="9"/>
        <v>0.78758923181105034</v>
      </c>
      <c r="L50" s="51">
        <f t="shared" si="10"/>
        <v>0.34910870204390532</v>
      </c>
      <c r="M50" s="51">
        <f t="shared" si="11"/>
        <v>1.2567913273580591</v>
      </c>
      <c r="N50" s="35">
        <f t="shared" si="19"/>
        <v>3169.8038500033344</v>
      </c>
      <c r="O50" s="36">
        <f t="shared" si="20"/>
        <v>191.13917215520107</v>
      </c>
      <c r="P50" s="32">
        <f t="shared" si="21"/>
        <v>10775.661969421615</v>
      </c>
      <c r="Q50" s="37">
        <f t="shared" si="22"/>
        <v>4776445.9084315673</v>
      </c>
      <c r="R50" s="32">
        <f t="shared" si="12"/>
        <v>4776.4459084315677</v>
      </c>
    </row>
    <row r="51" spans="3:18">
      <c r="C51" s="4">
        <f t="shared" si="13"/>
        <v>106617600</v>
      </c>
      <c r="D51" s="47">
        <f t="shared" si="14"/>
        <v>1234</v>
      </c>
      <c r="E51" s="4"/>
      <c r="F51" s="4">
        <f t="shared" si="16"/>
        <v>13824000</v>
      </c>
      <c r="G51" s="4">
        <f t="shared" si="24"/>
        <v>160</v>
      </c>
      <c r="H51" s="4">
        <f t="shared" si="7"/>
        <v>0.43835616438356162</v>
      </c>
      <c r="I51" s="39">
        <f t="shared" si="23"/>
        <v>2.300854565994593E-4</v>
      </c>
      <c r="J51" s="41">
        <f t="shared" si="18"/>
        <v>1.3874153032947395E-2</v>
      </c>
      <c r="K51" s="51">
        <f t="shared" si="9"/>
        <v>0.78216925138544224</v>
      </c>
      <c r="L51" s="51">
        <f t="shared" si="10"/>
        <v>0.34670622845099391</v>
      </c>
      <c r="M51" s="51">
        <f t="shared" si="11"/>
        <v>1.2481424224235782</v>
      </c>
      <c r="N51" s="35">
        <f t="shared" si="19"/>
        <v>3369.2849259781838</v>
      </c>
      <c r="O51" s="36">
        <f t="shared" si="20"/>
        <v>203.16788103648446</v>
      </c>
      <c r="P51" s="32">
        <f t="shared" si="21"/>
        <v>11453.792461312847</v>
      </c>
      <c r="Q51" s="37">
        <f t="shared" si="22"/>
        <v>5077035.665475552</v>
      </c>
      <c r="R51" s="32">
        <f t="shared" si="12"/>
        <v>5077.0356654755524</v>
      </c>
    </row>
    <row r="52" spans="3:18">
      <c r="C52" s="4">
        <f t="shared" si="13"/>
        <v>107481600</v>
      </c>
      <c r="D52" s="47">
        <f t="shared" si="14"/>
        <v>1244</v>
      </c>
      <c r="E52" s="4"/>
      <c r="F52" s="4">
        <f t="shared" si="16"/>
        <v>14688000</v>
      </c>
      <c r="G52" s="4">
        <f t="shared" si="24"/>
        <v>170</v>
      </c>
      <c r="H52" s="4">
        <f t="shared" si="7"/>
        <v>0.46575342465753422</v>
      </c>
      <c r="I52" s="39">
        <f t="shared" si="23"/>
        <v>2.285120213338259E-4</v>
      </c>
      <c r="J52" s="41">
        <f t="shared" si="18"/>
        <v>1.3779274886429702E-2</v>
      </c>
      <c r="K52" s="51">
        <f t="shared" si="9"/>
        <v>0.77682040099736083</v>
      </c>
      <c r="L52" s="51">
        <f t="shared" si="10"/>
        <v>0.34433528413003583</v>
      </c>
      <c r="M52" s="51">
        <f t="shared" si="11"/>
        <v>1.2396070228681291</v>
      </c>
      <c r="N52" s="35">
        <f t="shared" si="19"/>
        <v>3567.3975449649224</v>
      </c>
      <c r="O52" s="36">
        <f t="shared" si="20"/>
        <v>215.11407196138481</v>
      </c>
      <c r="P52" s="32">
        <f t="shared" si="21"/>
        <v>12127.270920895031</v>
      </c>
      <c r="Q52" s="37">
        <f t="shared" si="22"/>
        <v>5375563.351460563</v>
      </c>
      <c r="R52" s="32">
        <f t="shared" si="12"/>
        <v>5375.5633514605634</v>
      </c>
    </row>
    <row r="53" spans="3:18">
      <c r="C53" s="4">
        <f t="shared" si="13"/>
        <v>108345600</v>
      </c>
      <c r="D53" s="47">
        <f t="shared" si="14"/>
        <v>1254</v>
      </c>
      <c r="E53" s="4"/>
      <c r="F53" s="4">
        <f t="shared" si="16"/>
        <v>15552000</v>
      </c>
      <c r="G53" s="4">
        <f t="shared" si="24"/>
        <v>180</v>
      </c>
      <c r="H53" s="4">
        <f t="shared" si="7"/>
        <v>0.49315068493150682</v>
      </c>
      <c r="I53" s="39">
        <f t="shared" si="23"/>
        <v>2.2695909636262827E-4</v>
      </c>
      <c r="J53" s="41">
        <f t="shared" si="18"/>
        <v>1.3685633510666484E-2</v>
      </c>
      <c r="K53" s="51">
        <f t="shared" si="9"/>
        <v>0.7715412747973337</v>
      </c>
      <c r="L53" s="51">
        <f t="shared" si="10"/>
        <v>0.34199524592080394</v>
      </c>
      <c r="M53" s="51">
        <f t="shared" si="11"/>
        <v>1.2311828853148943</v>
      </c>
      <c r="N53" s="35">
        <f t="shared" si="19"/>
        <v>3764.1596057019965</v>
      </c>
      <c r="O53" s="36">
        <f t="shared" si="20"/>
        <v>226.97882422383037</v>
      </c>
      <c r="P53" s="32">
        <f t="shared" si="21"/>
        <v>12796.158194442662</v>
      </c>
      <c r="Q53" s="37">
        <f t="shared" si="22"/>
        <v>5672055.9372529527</v>
      </c>
      <c r="R53" s="32">
        <f t="shared" si="12"/>
        <v>5672.0559372529524</v>
      </c>
    </row>
    <row r="54" spans="3:18">
      <c r="C54" s="4">
        <f t="shared" si="13"/>
        <v>109209600</v>
      </c>
      <c r="D54" s="47">
        <f t="shared" si="14"/>
        <v>1264</v>
      </c>
      <c r="E54" s="4"/>
      <c r="F54" s="4">
        <f t="shared" si="16"/>
        <v>16416000</v>
      </c>
      <c r="G54" s="4">
        <f t="shared" si="24"/>
        <v>190</v>
      </c>
      <c r="H54" s="4">
        <f t="shared" si="7"/>
        <v>0.52054794520547942</v>
      </c>
      <c r="I54" s="39">
        <f t="shared" si="23"/>
        <v>2.254262791805043E-4</v>
      </c>
      <c r="J54" s="41">
        <f t="shared" si="18"/>
        <v>1.3593204634584409E-2</v>
      </c>
      <c r="K54" s="51">
        <f t="shared" si="9"/>
        <v>0.76633050447933071</v>
      </c>
      <c r="L54" s="51">
        <f t="shared" si="10"/>
        <v>0.3396855073046679</v>
      </c>
      <c r="M54" s="51">
        <f t="shared" si="11"/>
        <v>1.2228678262968045</v>
      </c>
      <c r="N54" s="35">
        <f t="shared" si="19"/>
        <v>3959.5886544200152</v>
      </c>
      <c r="O54" s="36">
        <f t="shared" si="20"/>
        <v>238.76319586152692</v>
      </c>
      <c r="P54" s="32">
        <f t="shared" si="21"/>
        <v>13460.513929889443</v>
      </c>
      <c r="Q54" s="37">
        <f t="shared" si="22"/>
        <v>5966539.8625396471</v>
      </c>
      <c r="R54" s="32">
        <f t="shared" si="12"/>
        <v>5966.5398625396474</v>
      </c>
    </row>
    <row r="55" spans="3:18">
      <c r="C55" s="4">
        <f t="shared" si="13"/>
        <v>110073600</v>
      </c>
      <c r="D55" s="47">
        <f t="shared" si="14"/>
        <v>1274</v>
      </c>
      <c r="E55" s="4"/>
      <c r="F55" s="4">
        <f t="shared" si="16"/>
        <v>17280000</v>
      </c>
      <c r="G55" s="4">
        <f t="shared" si="24"/>
        <v>200</v>
      </c>
      <c r="H55" s="4">
        <f t="shared" si="7"/>
        <v>0.54794520547945202</v>
      </c>
      <c r="I55" s="39">
        <f t="shared" si="23"/>
        <v>2.2391317795230378E-4</v>
      </c>
      <c r="J55" s="41">
        <f t="shared" si="18"/>
        <v>1.3501964630523918E-2</v>
      </c>
      <c r="K55" s="51">
        <f t="shared" si="9"/>
        <v>0.76118675801041635</v>
      </c>
      <c r="L55" s="51">
        <f t="shared" si="10"/>
        <v>0.3374054778414966</v>
      </c>
      <c r="M55" s="51">
        <f t="shared" si="11"/>
        <v>1.2146597202293878</v>
      </c>
      <c r="N55" s="35">
        <f t="shared" si="19"/>
        <v>4153.7018942208097</v>
      </c>
      <c r="O55" s="36">
        <f t="shared" si="20"/>
        <v>250.46822422151479</v>
      </c>
      <c r="P55" s="32">
        <f t="shared" si="21"/>
        <v>14120.396608712119</v>
      </c>
      <c r="Q55" s="37">
        <f t="shared" si="22"/>
        <v>6259041.0499610454</v>
      </c>
      <c r="R55" s="32">
        <f t="shared" si="12"/>
        <v>6259.0410499610452</v>
      </c>
    </row>
    <row r="56" spans="3:18">
      <c r="C56" s="4">
        <f t="shared" si="13"/>
        <v>110937600</v>
      </c>
      <c r="D56" s="47">
        <f t="shared" si="14"/>
        <v>1284</v>
      </c>
      <c r="E56" s="4"/>
      <c r="F56" s="4">
        <f t="shared" si="16"/>
        <v>18144000</v>
      </c>
      <c r="G56" s="4">
        <f t="shared" si="24"/>
        <v>210</v>
      </c>
      <c r="H56" s="4">
        <f t="shared" si="7"/>
        <v>0.57534246575342463</v>
      </c>
      <c r="I56" s="39">
        <f t="shared" si="23"/>
        <v>2.2241941115474779E-4</v>
      </c>
      <c r="J56" s="41">
        <f t="shared" si="18"/>
        <v>1.3411890492631291E-2</v>
      </c>
      <c r="K56" s="51">
        <f t="shared" si="9"/>
        <v>0.75610873841258164</v>
      </c>
      <c r="L56" s="51">
        <f t="shared" si="10"/>
        <v>0.33515458262969045</v>
      </c>
      <c r="M56" s="51">
        <f t="shared" si="11"/>
        <v>1.2065564974668854</v>
      </c>
      <c r="N56" s="35">
        <f t="shared" si="19"/>
        <v>4346.5161941420192</v>
      </c>
      <c r="O56" s="36">
        <f t="shared" si="20"/>
        <v>262.09492650676378</v>
      </c>
      <c r="P56" s="32">
        <f t="shared" si="21"/>
        <v>14775.863576745314</v>
      </c>
      <c r="Q56" s="37">
        <f t="shared" si="22"/>
        <v>6549584.918770086</v>
      </c>
      <c r="R56" s="32">
        <f t="shared" si="12"/>
        <v>6549.584918770086</v>
      </c>
    </row>
    <row r="57" spans="3:18">
      <c r="C57" s="4">
        <f t="shared" si="13"/>
        <v>111801600</v>
      </c>
      <c r="D57" s="47">
        <f t="shared" si="14"/>
        <v>1294</v>
      </c>
      <c r="E57" s="4"/>
      <c r="F57" s="4">
        <f t="shared" si="16"/>
        <v>19008000</v>
      </c>
      <c r="G57" s="4">
        <f t="shared" si="24"/>
        <v>220</v>
      </c>
      <c r="H57" s="4">
        <f t="shared" si="7"/>
        <v>0.60273972602739723</v>
      </c>
      <c r="I57" s="39">
        <f t="shared" si="23"/>
        <v>2.2094460723269104E-4</v>
      </c>
      <c r="J57" s="41">
        <f t="shared" si="18"/>
        <v>1.3322959816131269E-2</v>
      </c>
      <c r="K57" s="51">
        <f t="shared" si="9"/>
        <v>0.75109518259421648</v>
      </c>
      <c r="L57" s="51">
        <f t="shared" si="10"/>
        <v>0.3329322617882165</v>
      </c>
      <c r="M57" s="51">
        <f t="shared" si="11"/>
        <v>1.1985561424375795</v>
      </c>
      <c r="N57" s="35">
        <f t="shared" si="19"/>
        <v>4538.0480979131789</v>
      </c>
      <c r="O57" s="36">
        <f t="shared" si="20"/>
        <v>273.64430030416469</v>
      </c>
      <c r="P57" s="32">
        <f t="shared" si="21"/>
        <v>15426.971073947589</v>
      </c>
      <c r="Q57" s="37">
        <f t="shared" si="22"/>
        <v>6838196.3980264133</v>
      </c>
      <c r="R57" s="32">
        <f t="shared" si="12"/>
        <v>6838.1963980264136</v>
      </c>
    </row>
    <row r="58" spans="3:18">
      <c r="C58" s="4">
        <f t="shared" si="13"/>
        <v>112665600</v>
      </c>
      <c r="D58" s="47">
        <f t="shared" si="14"/>
        <v>1304</v>
      </c>
      <c r="E58" s="4"/>
      <c r="F58" s="4">
        <f t="shared" si="16"/>
        <v>19872000</v>
      </c>
      <c r="G58" s="4">
        <f t="shared" si="24"/>
        <v>230</v>
      </c>
      <c r="H58" s="4">
        <f t="shared" si="7"/>
        <v>0.63013698630136983</v>
      </c>
      <c r="I58" s="39">
        <f t="shared" si="23"/>
        <v>2.1948840426928265E-4</v>
      </c>
      <c r="J58" s="41">
        <f t="shared" si="18"/>
        <v>1.3235150777437744E-2</v>
      </c>
      <c r="K58" s="51">
        <f t="shared" si="9"/>
        <v>0.7461448602288302</v>
      </c>
      <c r="L58" s="51">
        <f t="shared" si="10"/>
        <v>0.33073796995958787</v>
      </c>
      <c r="M58" s="51">
        <f t="shared" si="11"/>
        <v>1.1906566918545163</v>
      </c>
      <c r="N58" s="35">
        <f t="shared" si="19"/>
        <v>4728.3138324272986</v>
      </c>
      <c r="O58" s="36">
        <f t="shared" si="20"/>
        <v>285.11732409536614</v>
      </c>
      <c r="P58" s="32">
        <f t="shared" si="21"/>
        <v>16073.774263200361</v>
      </c>
      <c r="Q58" s="37">
        <f t="shared" si="22"/>
        <v>7124899.9393618619</v>
      </c>
      <c r="R58" s="32">
        <f t="shared" si="12"/>
        <v>7124.8999393618615</v>
      </c>
    </row>
    <row r="59" spans="3:18">
      <c r="C59" s="4">
        <f t="shared" si="13"/>
        <v>113529600</v>
      </c>
      <c r="D59" s="47">
        <f t="shared" si="14"/>
        <v>1314</v>
      </c>
      <c r="E59" s="4"/>
      <c r="F59" s="4">
        <f t="shared" si="16"/>
        <v>20736000</v>
      </c>
      <c r="G59" s="4">
        <f t="shared" si="24"/>
        <v>240</v>
      </c>
      <c r="H59" s="4">
        <f t="shared" si="7"/>
        <v>0.65753424657534243</v>
      </c>
      <c r="I59" s="39">
        <f t="shared" si="23"/>
        <v>2.180504496693677E-4</v>
      </c>
      <c r="J59" s="41">
        <f t="shared" si="18"/>
        <v>1.3148442115062872E-2</v>
      </c>
      <c r="K59" s="51">
        <f t="shared" si="9"/>
        <v>0.74125657267878442</v>
      </c>
      <c r="L59" s="51">
        <f t="shared" si="10"/>
        <v>0.32857117583279449</v>
      </c>
      <c r="M59" s="51">
        <f t="shared" si="11"/>
        <v>1.1828562329980603</v>
      </c>
      <c r="N59" s="35">
        <f t="shared" si="19"/>
        <v>4917.32931593176</v>
      </c>
      <c r="O59" s="36">
        <f t="shared" si="20"/>
        <v>296.51495775068508</v>
      </c>
      <c r="P59" s="32">
        <f t="shared" si="21"/>
        <v>16716.327258152622</v>
      </c>
      <c r="Q59" s="37">
        <f t="shared" si="22"/>
        <v>7409719.5293229707</v>
      </c>
      <c r="R59" s="32">
        <f t="shared" si="12"/>
        <v>7409.7195293229706</v>
      </c>
    </row>
    <row r="60" spans="3:18">
      <c r="C60" s="4">
        <f t="shared" si="13"/>
        <v>114393600</v>
      </c>
      <c r="D60" s="47">
        <f t="shared" si="14"/>
        <v>1324</v>
      </c>
      <c r="E60" s="4"/>
      <c r="F60" s="4">
        <f t="shared" si="16"/>
        <v>21600000</v>
      </c>
      <c r="G60" s="4">
        <f t="shared" si="24"/>
        <v>250</v>
      </c>
      <c r="H60" s="4">
        <f t="shared" si="7"/>
        <v>0.68493150684931503</v>
      </c>
      <c r="I60" s="39">
        <f t="shared" si="23"/>
        <v>2.1663039985551062E-4</v>
      </c>
      <c r="J60" s="41">
        <f t="shared" si="18"/>
        <v>1.306281311128729E-2</v>
      </c>
      <c r="K60" s="51">
        <f t="shared" si="9"/>
        <v>0.73642915196193226</v>
      </c>
      <c r="L60" s="51">
        <f t="shared" si="10"/>
        <v>0.32643136168525366</v>
      </c>
      <c r="M60" s="51">
        <f t="shared" si="11"/>
        <v>1.1751529020669131</v>
      </c>
      <c r="N60" s="35">
        <f t="shared" si="19"/>
        <v>5105.1101659500719</v>
      </c>
      <c r="O60" s="36">
        <f t="shared" si="20"/>
        <v>307.83814300678932</v>
      </c>
      <c r="P60" s="32">
        <f t="shared" si="21"/>
        <v>17354.683150150755</v>
      </c>
      <c r="Q60" s="37">
        <f t="shared" si="22"/>
        <v>7692678.7013079589</v>
      </c>
      <c r="R60" s="32">
        <f t="shared" si="12"/>
        <v>7692.6787013079593</v>
      </c>
    </row>
    <row r="61" spans="3:18">
      <c r="C61" s="4">
        <f t="shared" si="13"/>
        <v>115257600</v>
      </c>
      <c r="D61" s="47">
        <f t="shared" si="14"/>
        <v>1334</v>
      </c>
      <c r="E61" s="4"/>
      <c r="F61" s="4">
        <f t="shared" si="16"/>
        <v>22464000</v>
      </c>
      <c r="G61" s="4">
        <f t="shared" si="24"/>
        <v>260</v>
      </c>
      <c r="H61" s="4">
        <f t="shared" si="7"/>
        <v>0.71232876712328763</v>
      </c>
      <c r="I61" s="39">
        <f t="shared" si="23"/>
        <v>2.1522791997604174E-4</v>
      </c>
      <c r="J61" s="41">
        <f t="shared" si="18"/>
        <v>1.2978243574555315E-2</v>
      </c>
      <c r="K61" s="51">
        <f t="shared" si="9"/>
        <v>0.73166145975913044</v>
      </c>
      <c r="L61" s="51">
        <f t="shared" si="10"/>
        <v>0.32431802294287698</v>
      </c>
      <c r="M61" s="51">
        <f t="shared" si="11"/>
        <v>1.1675448825943571</v>
      </c>
      <c r="N61" s="35">
        <f t="shared" si="19"/>
        <v>5291.6717069430724</v>
      </c>
      <c r="O61" s="36">
        <f t="shared" si="20"/>
        <v>319.08780392866726</v>
      </c>
      <c r="P61" s="32">
        <f t="shared" si="21"/>
        <v>17988.894034282548</v>
      </c>
      <c r="Q61" s="37">
        <f t="shared" si="22"/>
        <v>7973800.5471110586</v>
      </c>
      <c r="R61" s="32">
        <f t="shared" si="12"/>
        <v>7973.8005471110582</v>
      </c>
    </row>
    <row r="62" spans="3:18">
      <c r="C62" s="4">
        <f t="shared" si="13"/>
        <v>116121600</v>
      </c>
      <c r="D62" s="47">
        <f t="shared" si="14"/>
        <v>1344</v>
      </c>
      <c r="E62" s="4"/>
      <c r="F62" s="4">
        <f t="shared" si="16"/>
        <v>23328000</v>
      </c>
      <c r="G62" s="4">
        <f t="shared" si="24"/>
        <v>270</v>
      </c>
      <c r="H62" s="4">
        <f t="shared" si="7"/>
        <v>0.73972602739726023</v>
      </c>
      <c r="I62" s="39">
        <f t="shared" si="23"/>
        <v>2.1384268362456595E-4</v>
      </c>
      <c r="J62" s="41">
        <f t="shared" si="18"/>
        <v>1.2894713822561327E-2</v>
      </c>
      <c r="K62" s="51">
        <f t="shared" si="9"/>
        <v>0.72695238646071736</v>
      </c>
      <c r="L62" s="51">
        <f t="shared" si="10"/>
        <v>0.32223066775741022</v>
      </c>
      <c r="M62" s="51">
        <f t="shared" si="11"/>
        <v>1.1600304039266767</v>
      </c>
      <c r="N62" s="35">
        <f t="shared" si="19"/>
        <v>5477.028977726035</v>
      </c>
      <c r="O62" s="36">
        <f t="shared" si="20"/>
        <v>330.2648473568799</v>
      </c>
      <c r="P62" s="32">
        <f t="shared" si="21"/>
        <v>18619.011034591462</v>
      </c>
      <c r="Q62" s="37">
        <f t="shared" si="22"/>
        <v>8253107.7280990528</v>
      </c>
      <c r="R62" s="32">
        <f t="shared" si="12"/>
        <v>8253.1077280990521</v>
      </c>
    </row>
    <row r="63" spans="3:18">
      <c r="C63" s="4">
        <f t="shared" si="13"/>
        <v>116985600</v>
      </c>
      <c r="D63" s="47">
        <f t="shared" si="14"/>
        <v>1354</v>
      </c>
      <c r="E63" s="4"/>
      <c r="F63" s="4">
        <f t="shared" si="16"/>
        <v>24192000</v>
      </c>
      <c r="G63" s="4">
        <f t="shared" si="24"/>
        <v>280</v>
      </c>
      <c r="H63" s="4">
        <f t="shared" si="7"/>
        <v>0.76712328767123283</v>
      </c>
      <c r="I63" s="39">
        <f t="shared" si="23"/>
        <v>2.1247437257040686E-4</v>
      </c>
      <c r="J63" s="41">
        <f t="shared" si="18"/>
        <v>1.2812204665995534E-2</v>
      </c>
      <c r="K63" s="51">
        <f t="shared" si="9"/>
        <v>0.72230085025016422</v>
      </c>
      <c r="L63" s="51">
        <f t="shared" si="10"/>
        <v>0.32016881660025009</v>
      </c>
      <c r="M63" s="51">
        <f t="shared" si="11"/>
        <v>1.1526077397609005</v>
      </c>
      <c r="N63" s="35">
        <f t="shared" si="19"/>
        <v>5661.1967386548849</v>
      </c>
      <c r="O63" s="36">
        <f t="shared" si="20"/>
        <v>341.37016334088958</v>
      </c>
      <c r="P63" s="32">
        <f t="shared" si="21"/>
        <v>19245.084328505989</v>
      </c>
      <c r="Q63" s="37">
        <f t="shared" si="22"/>
        <v>8530622.4860398881</v>
      </c>
      <c r="R63" s="32">
        <f t="shared" si="12"/>
        <v>8530.6224860398888</v>
      </c>
    </row>
    <row r="64" spans="3:18">
      <c r="C64" s="4">
        <f t="shared" si="13"/>
        <v>117849600</v>
      </c>
      <c r="D64" s="47">
        <f t="shared" si="14"/>
        <v>1364</v>
      </c>
      <c r="E64" s="4"/>
      <c r="F64" s="4">
        <f t="shared" si="16"/>
        <v>25056000</v>
      </c>
      <c r="G64" s="4">
        <f t="shared" si="24"/>
        <v>290</v>
      </c>
      <c r="H64" s="4">
        <f t="shared" si="7"/>
        <v>0.79452054794520544</v>
      </c>
      <c r="I64" s="39">
        <f t="shared" si="23"/>
        <v>2.1112267649948897E-4</v>
      </c>
      <c r="J64" s="41">
        <f t="shared" si="18"/>
        <v>1.2730697392919184E-2</v>
      </c>
      <c r="K64" s="51">
        <f t="shared" si="9"/>
        <v>0.71770579622321196</v>
      </c>
      <c r="L64" s="51">
        <f t="shared" si="10"/>
        <v>0.31813200187199109</v>
      </c>
      <c r="M64" s="51">
        <f t="shared" si="11"/>
        <v>1.1452752067391681</v>
      </c>
      <c r="N64" s="35">
        <f t="shared" si="19"/>
        <v>5844.1894785690865</v>
      </c>
      <c r="O64" s="36">
        <f t="shared" si="20"/>
        <v>352.40462555771586</v>
      </c>
      <c r="P64" s="32">
        <f t="shared" si="21"/>
        <v>19867.163170441789</v>
      </c>
      <c r="Q64" s="37">
        <f t="shared" si="22"/>
        <v>8806366.6535646226</v>
      </c>
      <c r="R64" s="32">
        <f t="shared" si="12"/>
        <v>8806.3666535646225</v>
      </c>
    </row>
    <row r="65" spans="2:18">
      <c r="C65" s="4">
        <f t="shared" si="13"/>
        <v>118713600</v>
      </c>
      <c r="D65" s="47">
        <f t="shared" si="14"/>
        <v>1374</v>
      </c>
      <c r="E65" s="4"/>
      <c r="F65" s="4">
        <f t="shared" si="16"/>
        <v>25920000</v>
      </c>
      <c r="G65" s="4">
        <f t="shared" si="24"/>
        <v>300</v>
      </c>
      <c r="H65" s="4">
        <f t="shared" si="7"/>
        <v>0.82191780821917804</v>
      </c>
      <c r="I65" s="39">
        <f t="shared" si="23"/>
        <v>2.0978729276517694E-4</v>
      </c>
      <c r="J65" s="41">
        <f t="shared" si="18"/>
        <v>1.265017375374017E-2</v>
      </c>
      <c r="K65" s="51">
        <f t="shared" si="9"/>
        <v>0.71316619554085581</v>
      </c>
      <c r="L65" s="51">
        <f t="shared" si="10"/>
        <v>0.31611976752697507</v>
      </c>
      <c r="M65" s="51">
        <f t="shared" si="11"/>
        <v>1.1380311630971103</v>
      </c>
      <c r="N65" s="35">
        <f t="shared" si="19"/>
        <v>6026.0214215276092</v>
      </c>
      <c r="O65" s="36">
        <f t="shared" si="20"/>
        <v>363.36909171811482</v>
      </c>
      <c r="P65" s="32">
        <f t="shared" si="21"/>
        <v>20485.29591470044</v>
      </c>
      <c r="Q65" s="37">
        <f t="shared" si="22"/>
        <v>9080361.6643175706</v>
      </c>
      <c r="R65" s="32">
        <f t="shared" si="12"/>
        <v>9080.3616643175701</v>
      </c>
    </row>
    <row r="66" spans="2:18">
      <c r="B66">
        <v>1</v>
      </c>
      <c r="C66" s="4">
        <f t="shared" si="13"/>
        <v>123033600</v>
      </c>
      <c r="D66" s="47">
        <f t="shared" si="14"/>
        <v>1424</v>
      </c>
      <c r="E66" s="4"/>
      <c r="F66" s="4">
        <f t="shared" si="16"/>
        <v>30240000</v>
      </c>
      <c r="G66" s="4">
        <f>G65+50^B66</f>
        <v>350</v>
      </c>
      <c r="H66" s="4">
        <f t="shared" si="7"/>
        <v>0.95890410958904104</v>
      </c>
      <c r="I66" s="39">
        <f t="shared" si="23"/>
        <v>2.0334497378361499E-4</v>
      </c>
      <c r="J66" s="41">
        <f t="shared" si="18"/>
        <v>1.2261701919151984E-2</v>
      </c>
      <c r="K66" s="51">
        <f t="shared" si="9"/>
        <v>0.69126570739411231</v>
      </c>
      <c r="L66" s="51">
        <f t="shared" si="10"/>
        <v>0.30641210434136185</v>
      </c>
      <c r="M66" s="51">
        <f t="shared" si="11"/>
        <v>1.1030835756289026</v>
      </c>
      <c r="N66" s="35">
        <f t="shared" si="19"/>
        <v>6918.2492941338778</v>
      </c>
      <c r="O66" s="36">
        <f t="shared" si="20"/>
        <v>417.17043243627279</v>
      </c>
      <c r="P66" s="32">
        <f t="shared" si="21"/>
        <v>23518.400299027315</v>
      </c>
      <c r="Q66" s="37">
        <f t="shared" si="22"/>
        <v>10424822.82758303</v>
      </c>
      <c r="R66" s="32">
        <f t="shared" si="12"/>
        <v>10424.82282758303</v>
      </c>
    </row>
    <row r="67" spans="2:18">
      <c r="B67">
        <f t="shared" ref="B67:B69" si="25">B66+0.1</f>
        <v>1.1000000000000001</v>
      </c>
      <c r="C67" s="4">
        <f t="shared" si="13"/>
        <v>129421832.99023432</v>
      </c>
      <c r="D67" s="47">
        <f t="shared" si="14"/>
        <v>1497.9378818314158</v>
      </c>
      <c r="E67" s="4"/>
      <c r="F67" s="4">
        <f t="shared" si="16"/>
        <v>36628232.990234315</v>
      </c>
      <c r="G67" s="4">
        <f t="shared" ref="G67:G81" si="26">G66+50^B67</f>
        <v>423.93788183141572</v>
      </c>
      <c r="H67" s="4">
        <f t="shared" si="7"/>
        <v>1.1614736488531938</v>
      </c>
      <c r="I67" s="39">
        <f t="shared" si="23"/>
        <v>1.9448085729420283E-4</v>
      </c>
      <c r="J67" s="41">
        <f t="shared" si="18"/>
        <v>1.1727195694840429E-2</v>
      </c>
      <c r="K67" s="51">
        <f t="shared" si="9"/>
        <v>0.66113238449232403</v>
      </c>
      <c r="L67" s="51">
        <f t="shared" si="10"/>
        <v>0.2930551349700018</v>
      </c>
      <c r="M67" s="51">
        <f t="shared" si="11"/>
        <v>1.0549984858920063</v>
      </c>
      <c r="N67" s="35">
        <f t="shared" si="19"/>
        <v>8188.5515412403438</v>
      </c>
      <c r="O67" s="36">
        <f t="shared" si="20"/>
        <v>493.76965793679273</v>
      </c>
      <c r="P67" s="32">
        <f t="shared" si="21"/>
        <v>27836.758235844627</v>
      </c>
      <c r="Q67" s="37">
        <f t="shared" si="22"/>
        <v>12338988.579718363</v>
      </c>
      <c r="R67" s="32">
        <f t="shared" si="12"/>
        <v>12338.988579718363</v>
      </c>
    </row>
    <row r="68" spans="2:18">
      <c r="B68">
        <f t="shared" si="25"/>
        <v>1.2000000000000002</v>
      </c>
      <c r="C68" s="4">
        <f t="shared" si="13"/>
        <v>138868481.30910426</v>
      </c>
      <c r="D68" s="47">
        <f t="shared" si="14"/>
        <v>1607.2740892257436</v>
      </c>
      <c r="E68" s="4"/>
      <c r="F68" s="4">
        <f t="shared" si="16"/>
        <v>46074881.309104249</v>
      </c>
      <c r="G68" s="4">
        <f t="shared" si="26"/>
        <v>533.27408922574364</v>
      </c>
      <c r="H68" s="4">
        <f t="shared" si="7"/>
        <v>1.4610249019883388</v>
      </c>
      <c r="I68" s="39">
        <f t="shared" si="23"/>
        <v>1.8264264251581527E-4</v>
      </c>
      <c r="J68" s="41">
        <f t="shared" si="18"/>
        <v>1.101335134370366E-2</v>
      </c>
      <c r="K68" s="51">
        <f t="shared" si="9"/>
        <v>0.62088869535263758</v>
      </c>
      <c r="L68" s="51">
        <f t="shared" si="10"/>
        <v>0.27521662028042448</v>
      </c>
      <c r="M68" s="51">
        <f t="shared" si="11"/>
        <v>0.9907798330095281</v>
      </c>
      <c r="N68" s="35">
        <f t="shared" si="19"/>
        <v>9968.7188954858175</v>
      </c>
      <c r="O68" s="36">
        <f t="shared" si="20"/>
        <v>601.11374939779466</v>
      </c>
      <c r="P68" s="32">
        <f t="shared" si="21"/>
        <v>33888.388736050067</v>
      </c>
      <c r="Q68" s="37">
        <f t="shared" si="22"/>
        <v>15021448.907823611</v>
      </c>
      <c r="R68" s="32">
        <f t="shared" si="12"/>
        <v>15021.448907823611</v>
      </c>
    </row>
    <row r="69" spans="2:18">
      <c r="B69">
        <f t="shared" si="25"/>
        <v>1.3000000000000003</v>
      </c>
      <c r="C69" s="4">
        <f t="shared" si="13"/>
        <v>152837784.6511752</v>
      </c>
      <c r="D69" s="47">
        <f t="shared" si="14"/>
        <v>1768.9558408700832</v>
      </c>
      <c r="E69" s="4"/>
      <c r="F69" s="4">
        <f t="shared" si="16"/>
        <v>60044184.651175171</v>
      </c>
      <c r="G69" s="4">
        <f t="shared" si="26"/>
        <v>694.95584087008308</v>
      </c>
      <c r="H69" s="4">
        <f t="shared" si="7"/>
        <v>1.9039886051235153</v>
      </c>
      <c r="I69" s="39">
        <f t="shared" si="23"/>
        <v>1.6744690581330679E-4</v>
      </c>
      <c r="J69" s="41">
        <f t="shared" ref="J69:J78" si="27">$A$13*I69</f>
        <v>1.0097048420542399E-2</v>
      </c>
      <c r="K69" s="51">
        <f t="shared" si="9"/>
        <v>0.56923120175649833</v>
      </c>
      <c r="L69" s="51">
        <f t="shared" si="10"/>
        <v>0.25231879510483085</v>
      </c>
      <c r="M69" s="51">
        <f t="shared" si="11"/>
        <v>0.90834766237739106</v>
      </c>
      <c r="N69" s="35">
        <f t="shared" ref="N69:N78" si="28">0.066/0.8*(C69^0.8-$C$9^0.8-(C69+$A$8)^0.8+($C$9+$A$8)^0.8)</f>
        <v>12411.071597462778</v>
      </c>
      <c r="O69" s="36">
        <f t="shared" ref="O69:O78" si="29">N69*$A$13/1000</f>
        <v>748.3876173270055</v>
      </c>
      <c r="P69" s="32">
        <f t="shared" ref="P69:P78" si="30">O69*$A$19/1000</f>
        <v>42191.100314427262</v>
      </c>
      <c r="Q69" s="37">
        <f t="shared" ref="Q69:Q78" si="31">P69/$A$23*1000000</f>
        <v>18701728.862778042</v>
      </c>
      <c r="R69" s="32">
        <f t="shared" si="12"/>
        <v>18701.72886277804</v>
      </c>
    </row>
    <row r="70" spans="2:18">
      <c r="B70">
        <f>B69+0.1</f>
        <v>1.4000000000000004</v>
      </c>
      <c r="C70" s="4">
        <f t="shared" si="13"/>
        <v>173494998.64664003</v>
      </c>
      <c r="D70" s="47">
        <f t="shared" si="14"/>
        <v>2008.0439658175928</v>
      </c>
      <c r="E70" s="4"/>
      <c r="F70" s="4">
        <f t="shared" si="16"/>
        <v>80701398.646640003</v>
      </c>
      <c r="G70" s="4">
        <f t="shared" si="26"/>
        <v>934.04396581759272</v>
      </c>
      <c r="H70" s="4">
        <f t="shared" ref="H70:H78" si="32">G70/365</f>
        <v>2.5590245638838156</v>
      </c>
      <c r="I70" s="39">
        <f t="shared" ref="I70:I82" si="33">0.066*($C70^-0.2-($A$8+$C70)^-0.2)</f>
        <v>1.4890674833109772E-4</v>
      </c>
      <c r="J70" s="41">
        <f t="shared" si="27"/>
        <v>8.9790769243651928E-3</v>
      </c>
      <c r="K70" s="51">
        <f t="shared" ref="K70:K82" si="34">J70*$A$19/1000</f>
        <v>0.50620444068801207</v>
      </c>
      <c r="L70" s="51">
        <f t="shared" ref="L70:L82" si="35">K70/$A$23*1000</f>
        <v>0.22438140101418974</v>
      </c>
      <c r="M70" s="51">
        <f t="shared" ref="M70:M82" si="36">L70/1000*3600</f>
        <v>0.80777304365108304</v>
      </c>
      <c r="N70" s="35">
        <f t="shared" si="28"/>
        <v>15671.526761623265</v>
      </c>
      <c r="O70" s="36">
        <f t="shared" si="29"/>
        <v>944.99306372588285</v>
      </c>
      <c r="P70" s="32">
        <f t="shared" si="30"/>
        <v>53274.928960610378</v>
      </c>
      <c r="Q70" s="37">
        <f t="shared" si="31"/>
        <v>23614773.475447863</v>
      </c>
      <c r="R70" s="32">
        <f t="shared" ref="R70:R78" si="37">Q70/1000</f>
        <v>23614.773475447862</v>
      </c>
    </row>
    <row r="71" spans="2:18">
      <c r="B71">
        <f t="shared" ref="B71:B82" si="38">B70+0.1</f>
        <v>1.5000000000000004</v>
      </c>
      <c r="C71" s="4">
        <f t="shared" ref="C71:C78" si="39">D71*24*3600</f>
        <v>204042011.59389892</v>
      </c>
      <c r="D71" s="47">
        <f t="shared" si="14"/>
        <v>2361.5973564108672</v>
      </c>
      <c r="E71" s="4"/>
      <c r="F71" s="4">
        <f t="shared" si="16"/>
        <v>111248411.59389889</v>
      </c>
      <c r="G71" s="4">
        <f t="shared" si="26"/>
        <v>1287.597356410867</v>
      </c>
      <c r="H71" s="4">
        <f t="shared" si="32"/>
        <v>3.5276639901667588</v>
      </c>
      <c r="I71" s="39">
        <f t="shared" si="33"/>
        <v>1.2764664757699721E-4</v>
      </c>
      <c r="J71" s="41">
        <f t="shared" si="27"/>
        <v>7.6970928488929316E-3</v>
      </c>
      <c r="K71" s="51">
        <f t="shared" si="34"/>
        <v>0.43393130644918793</v>
      </c>
      <c r="L71" s="51">
        <f t="shared" si="35"/>
        <v>0.19234543725584571</v>
      </c>
      <c r="M71" s="51">
        <f t="shared" si="36"/>
        <v>0.69244357412104462</v>
      </c>
      <c r="N71" s="35">
        <f t="shared" si="28"/>
        <v>19879.882242210009</v>
      </c>
      <c r="O71" s="36">
        <f t="shared" si="29"/>
        <v>1198.7568992052634</v>
      </c>
      <c r="P71" s="32">
        <f t="shared" si="30"/>
        <v>67581.118949595926</v>
      </c>
      <c r="Q71" s="37">
        <f t="shared" si="31"/>
        <v>29956169.747161314</v>
      </c>
      <c r="R71" s="32">
        <f t="shared" si="37"/>
        <v>29956.169747161315</v>
      </c>
    </row>
    <row r="72" spans="2:18">
      <c r="B72">
        <f t="shared" si="38"/>
        <v>1.6000000000000005</v>
      </c>
      <c r="C72" s="4">
        <f t="shared" si="39"/>
        <v>249213640.26584199</v>
      </c>
      <c r="D72" s="47">
        <f t="shared" si="14"/>
        <v>2884.4171327065046</v>
      </c>
      <c r="E72" s="4"/>
      <c r="F72" s="4">
        <f t="shared" si="16"/>
        <v>156420040.26584199</v>
      </c>
      <c r="G72" s="4">
        <f t="shared" si="26"/>
        <v>1810.4171327065046</v>
      </c>
      <c r="H72" s="4">
        <f t="shared" si="32"/>
        <v>4.9600469389219306</v>
      </c>
      <c r="I72" s="39">
        <f t="shared" si="33"/>
        <v>1.049562633991465E-4</v>
      </c>
      <c r="J72" s="41">
        <f t="shared" si="27"/>
        <v>6.3288626829685335E-3</v>
      </c>
      <c r="K72" s="51">
        <f t="shared" si="34"/>
        <v>0.35679596261503405</v>
      </c>
      <c r="L72" s="51">
        <f t="shared" si="35"/>
        <v>0.15815423874779877</v>
      </c>
      <c r="M72" s="51">
        <f t="shared" si="36"/>
        <v>0.56935525949207555</v>
      </c>
      <c r="N72" s="35">
        <f t="shared" si="28"/>
        <v>25102.327718413824</v>
      </c>
      <c r="O72" s="36">
        <f t="shared" si="29"/>
        <v>1513.6703614203536</v>
      </c>
      <c r="P72" s="32">
        <f t="shared" si="30"/>
        <v>85334.680295433849</v>
      </c>
      <c r="Q72" s="37">
        <f t="shared" si="31"/>
        <v>37825656.159323514</v>
      </c>
      <c r="R72" s="32">
        <f t="shared" si="37"/>
        <v>37825.656159323516</v>
      </c>
    </row>
    <row r="73" spans="2:18">
      <c r="B73">
        <f t="shared" si="38"/>
        <v>1.7000000000000006</v>
      </c>
      <c r="C73" s="4">
        <f t="shared" si="39"/>
        <v>316011531.1234163</v>
      </c>
      <c r="D73" s="47">
        <f t="shared" si="14"/>
        <v>3657.5408694839853</v>
      </c>
      <c r="E73" s="4"/>
      <c r="F73" s="4">
        <f t="shared" si="16"/>
        <v>223217931.12341633</v>
      </c>
      <c r="G73" s="4">
        <f t="shared" si="26"/>
        <v>2583.5408694839853</v>
      </c>
      <c r="H73" s="4">
        <f t="shared" si="32"/>
        <v>7.0781941629698224</v>
      </c>
      <c r="I73" s="39">
        <f t="shared" si="33"/>
        <v>8.2560610671876289E-5</v>
      </c>
      <c r="J73" s="41">
        <f t="shared" si="27"/>
        <v>4.9784048235141402E-3</v>
      </c>
      <c r="K73" s="51">
        <f t="shared" si="34"/>
        <v>0.28066255033043319</v>
      </c>
      <c r="L73" s="51">
        <f t="shared" si="35"/>
        <v>0.12440715883441186</v>
      </c>
      <c r="M73" s="51">
        <f t="shared" si="36"/>
        <v>0.44786577180388271</v>
      </c>
      <c r="N73" s="35">
        <f t="shared" si="28"/>
        <v>31309.84662356363</v>
      </c>
      <c r="O73" s="36">
        <f t="shared" si="29"/>
        <v>1887.9837514008868</v>
      </c>
      <c r="P73" s="32">
        <f t="shared" si="30"/>
        <v>106436.97196897639</v>
      </c>
      <c r="Q73" s="37">
        <f t="shared" si="31"/>
        <v>47179508.851496629</v>
      </c>
      <c r="R73" s="32">
        <f t="shared" si="37"/>
        <v>47179.508851496626</v>
      </c>
    </row>
    <row r="74" spans="2:18">
      <c r="B74">
        <f t="shared" si="38"/>
        <v>1.8000000000000007</v>
      </c>
      <c r="C74" s="4">
        <f t="shared" si="39"/>
        <v>414789422.33971912</v>
      </c>
      <c r="D74" s="47">
        <f t="shared" si="14"/>
        <v>4800.8034993023048</v>
      </c>
      <c r="E74" s="4"/>
      <c r="F74" s="4">
        <f t="shared" si="16"/>
        <v>321995822.33971906</v>
      </c>
      <c r="G74" s="4">
        <f t="shared" si="26"/>
        <v>3726.8034993023043</v>
      </c>
      <c r="H74" s="4">
        <f t="shared" si="32"/>
        <v>10.21042054603371</v>
      </c>
      <c r="I74" s="39">
        <f t="shared" si="33"/>
        <v>6.2152395803100619E-5</v>
      </c>
      <c r="J74" s="41">
        <f t="shared" si="27"/>
        <v>3.7477894669269672E-3</v>
      </c>
      <c r="K74" s="51">
        <f t="shared" si="34"/>
        <v>0.21128537898747471</v>
      </c>
      <c r="L74" s="51">
        <f t="shared" si="35"/>
        <v>9.3654866572462192E-2</v>
      </c>
      <c r="M74" s="51">
        <f t="shared" si="36"/>
        <v>0.33715751966086388</v>
      </c>
      <c r="N74" s="35">
        <f t="shared" si="28"/>
        <v>38369.219232340671</v>
      </c>
      <c r="O74" s="36">
        <f t="shared" si="29"/>
        <v>2313.6639197101426</v>
      </c>
      <c r="P74" s="32">
        <f t="shared" si="30"/>
        <v>130435.117137579</v>
      </c>
      <c r="Q74" s="37">
        <f t="shared" si="31"/>
        <v>57816984.546799205</v>
      </c>
      <c r="R74" s="32">
        <f t="shared" si="37"/>
        <v>57816.984546799205</v>
      </c>
    </row>
    <row r="75" spans="2:18">
      <c r="B75">
        <f t="shared" si="38"/>
        <v>1.9000000000000008</v>
      </c>
      <c r="C75" s="4">
        <f t="shared" si="39"/>
        <v>560857983.30586755</v>
      </c>
      <c r="D75" s="47">
        <f t="shared" ref="D75:D82" si="40">$D$9+G75</f>
        <v>6491.4118438179121</v>
      </c>
      <c r="E75" s="4"/>
      <c r="F75" s="4">
        <f t="shared" si="16"/>
        <v>468064383.30586761</v>
      </c>
      <c r="G75" s="4">
        <f t="shared" si="26"/>
        <v>5417.4118438179121</v>
      </c>
      <c r="H75" s="4">
        <f t="shared" si="32"/>
        <v>14.842224229638115</v>
      </c>
      <c r="I75" s="39">
        <f t="shared" si="33"/>
        <v>4.4923503124100321E-5</v>
      </c>
      <c r="J75" s="41">
        <f t="shared" si="27"/>
        <v>2.7088872383832494E-3</v>
      </c>
      <c r="K75" s="51">
        <f t="shared" si="34"/>
        <v>0.15271622695109405</v>
      </c>
      <c r="L75" s="51">
        <f t="shared" si="35"/>
        <v>6.7693363010236735E-2</v>
      </c>
      <c r="M75" s="51">
        <f t="shared" si="36"/>
        <v>0.24369610683685222</v>
      </c>
      <c r="N75" s="35">
        <f t="shared" si="28"/>
        <v>46064.471660305557</v>
      </c>
      <c r="O75" s="36">
        <f t="shared" si="29"/>
        <v>2777.6876411164249</v>
      </c>
      <c r="P75" s="32">
        <f t="shared" si="30"/>
        <v>156594.91845557958</v>
      </c>
      <c r="Q75" s="37">
        <f t="shared" si="31"/>
        <v>69412641.15938811</v>
      </c>
      <c r="R75" s="32">
        <f t="shared" si="37"/>
        <v>69412.641159388106</v>
      </c>
    </row>
    <row r="76" spans="2:18">
      <c r="B76">
        <f t="shared" si="38"/>
        <v>2.0000000000000009</v>
      </c>
      <c r="C76" s="4">
        <f t="shared" si="39"/>
        <v>776857983.30586839</v>
      </c>
      <c r="D76" s="47">
        <f t="shared" si="40"/>
        <v>8991.4118438179212</v>
      </c>
      <c r="E76" s="4"/>
      <c r="F76" s="4">
        <f t="shared" ref="F76:F82" si="41">G76*24*3600</f>
        <v>684064383.30586827</v>
      </c>
      <c r="G76" s="4">
        <f t="shared" si="26"/>
        <v>7917.4118438179203</v>
      </c>
      <c r="H76" s="4">
        <f t="shared" si="32"/>
        <v>21.691539298131289</v>
      </c>
      <c r="I76" s="39">
        <f t="shared" si="33"/>
        <v>3.1343683926520399E-5</v>
      </c>
      <c r="J76" s="41">
        <f t="shared" si="27"/>
        <v>1.8900241407691801E-3</v>
      </c>
      <c r="K76" s="51">
        <f t="shared" si="34"/>
        <v>0.10655200096000329</v>
      </c>
      <c r="L76" s="51">
        <f t="shared" si="35"/>
        <v>4.7230496879434085E-2</v>
      </c>
      <c r="M76" s="51">
        <f t="shared" si="36"/>
        <v>0.1700297887659627</v>
      </c>
      <c r="N76" s="35">
        <f t="shared" si="28"/>
        <v>54140.233596002719</v>
      </c>
      <c r="O76" s="36">
        <f t="shared" si="29"/>
        <v>3264.6560858389639</v>
      </c>
      <c r="P76" s="32">
        <f t="shared" si="30"/>
        <v>184048.25149525743</v>
      </c>
      <c r="Q76" s="37">
        <f t="shared" si="31"/>
        <v>81581671.762082189</v>
      </c>
      <c r="R76" s="32">
        <f t="shared" si="37"/>
        <v>81581.671762082187</v>
      </c>
    </row>
    <row r="77" spans="2:18">
      <c r="B77">
        <f t="shared" si="38"/>
        <v>2.100000000000001</v>
      </c>
      <c r="C77" s="4">
        <f t="shared" si="39"/>
        <v>1096269632.8175852</v>
      </c>
      <c r="D77" s="47">
        <f t="shared" si="40"/>
        <v>12688.305935388717</v>
      </c>
      <c r="E77" s="4"/>
      <c r="F77" s="4">
        <f t="shared" si="41"/>
        <v>1003476032.8175851</v>
      </c>
      <c r="G77" s="4">
        <f t="shared" si="26"/>
        <v>11614.305935388717</v>
      </c>
      <c r="H77" s="4">
        <f t="shared" si="32"/>
        <v>31.820016261338949</v>
      </c>
      <c r="I77" s="39">
        <f t="shared" si="33"/>
        <v>2.124484352821241E-5</v>
      </c>
      <c r="J77" s="41">
        <f t="shared" si="27"/>
        <v>1.2810640647512082E-3</v>
      </c>
      <c r="K77" s="51">
        <f t="shared" si="34"/>
        <v>7.2221267714414117E-2</v>
      </c>
      <c r="L77" s="51">
        <f t="shared" si="35"/>
        <v>3.2012973277665828E-2</v>
      </c>
      <c r="M77" s="51">
        <f t="shared" si="36"/>
        <v>0.11524670379959699</v>
      </c>
      <c r="N77" s="35">
        <f t="shared" si="28"/>
        <v>62347.848112634994</v>
      </c>
      <c r="O77" s="36">
        <f t="shared" si="29"/>
        <v>3759.5752411918902</v>
      </c>
      <c r="P77" s="32">
        <f t="shared" si="30"/>
        <v>211949.81379743401</v>
      </c>
      <c r="Q77" s="37">
        <f t="shared" si="31"/>
        <v>93949385.548507974</v>
      </c>
      <c r="R77" s="32">
        <f t="shared" si="37"/>
        <v>93949.385548507969</v>
      </c>
    </row>
    <row r="78" spans="2:18">
      <c r="B78">
        <f t="shared" si="38"/>
        <v>2.2000000000000011</v>
      </c>
      <c r="C78" s="4">
        <f t="shared" si="39"/>
        <v>1568602048.7610829</v>
      </c>
      <c r="D78" s="47">
        <f t="shared" si="40"/>
        <v>18155.116305105126</v>
      </c>
      <c r="E78" s="4"/>
      <c r="F78" s="4">
        <f t="shared" si="41"/>
        <v>1475808448.7610829</v>
      </c>
      <c r="G78" s="4">
        <f t="shared" si="26"/>
        <v>17081.116305105126</v>
      </c>
      <c r="H78" s="4">
        <f t="shared" si="32"/>
        <v>46.797578918096235</v>
      </c>
      <c r="I78" s="39">
        <f t="shared" si="33"/>
        <v>1.4077932877491121E-5</v>
      </c>
      <c r="J78" s="41">
        <f t="shared" si="27"/>
        <v>8.4889935251271451E-4</v>
      </c>
      <c r="K78" s="51">
        <f t="shared" si="34"/>
        <v>4.7857549897256796E-2</v>
      </c>
      <c r="L78" s="51">
        <f t="shared" si="35"/>
        <v>2.1213452968642198E-2</v>
      </c>
      <c r="M78" s="51">
        <f t="shared" si="36"/>
        <v>7.636843068711191E-2</v>
      </c>
      <c r="N78" s="35">
        <f t="shared" si="28"/>
        <v>70477.948346441452</v>
      </c>
      <c r="O78" s="36">
        <f t="shared" si="29"/>
        <v>4249.8202852904187</v>
      </c>
      <c r="P78" s="32">
        <f t="shared" si="30"/>
        <v>239587.86840353266</v>
      </c>
      <c r="Q78" s="37">
        <f t="shared" si="31"/>
        <v>106200296.27816164</v>
      </c>
      <c r="R78" s="32">
        <f t="shared" si="37"/>
        <v>106200.29627816165</v>
      </c>
    </row>
    <row r="79" spans="2:18">
      <c r="B79">
        <f t="shared" si="38"/>
        <v>2.3000000000000012</v>
      </c>
      <c r="C79" s="4">
        <f t="shared" ref="C79:C82" si="42">D79*24*3600</f>
        <v>2267067215.8646321</v>
      </c>
      <c r="D79" s="47">
        <f t="shared" si="40"/>
        <v>26239.203887322132</v>
      </c>
      <c r="E79" s="4"/>
      <c r="F79" s="4">
        <f t="shared" si="41"/>
        <v>2174273615.8646321</v>
      </c>
      <c r="G79" s="4">
        <f t="shared" si="26"/>
        <v>25165.203887322132</v>
      </c>
      <c r="H79" s="4">
        <f t="shared" ref="H79:H82" si="43">G79/365</f>
        <v>68.945764074855163</v>
      </c>
      <c r="I79" s="39">
        <f t="shared" si="33"/>
        <v>9.1716956607221131E-6</v>
      </c>
      <c r="J79" s="41">
        <f t="shared" ref="J79:J82" si="44">$A$13*I79</f>
        <v>5.5305324834154337E-4</v>
      </c>
      <c r="K79" s="51">
        <f t="shared" si="34"/>
        <v>3.1178929928502849E-2</v>
      </c>
      <c r="L79" s="51">
        <f t="shared" si="35"/>
        <v>1.382044766334346E-2</v>
      </c>
      <c r="M79" s="51">
        <f t="shared" si="36"/>
        <v>4.9753611588036449E-2</v>
      </c>
      <c r="N79" s="35">
        <f t="shared" ref="N79:N82" si="45">0.066/0.8*(C79^0.8-$C$9^0.8-(C79+$A$8)^0.8+($C$9+$A$8)^0.8)</f>
        <v>78374.229647306565</v>
      </c>
      <c r="O79" s="36">
        <f t="shared" ref="O79:O82" si="46">N79*$A$13/1000</f>
        <v>4725.966047732586</v>
      </c>
      <c r="P79" s="32">
        <f t="shared" ref="P79:P82" si="47">O79*$A$19/1000</f>
        <v>266431.06190697226</v>
      </c>
      <c r="Q79" s="37">
        <f t="shared" ref="Q79:Q82" si="48">P79/$A$23*1000000</f>
        <v>118098874.9587643</v>
      </c>
      <c r="R79" s="32">
        <f t="shared" ref="R79:R82" si="49">Q79/1000</f>
        <v>118098.8749587643</v>
      </c>
    </row>
    <row r="80" spans="2:18">
      <c r="B80">
        <f t="shared" si="38"/>
        <v>2.4000000000000012</v>
      </c>
      <c r="C80" s="4">
        <f t="shared" si="42"/>
        <v>3299927915.6378775</v>
      </c>
      <c r="D80" s="47">
        <f t="shared" si="40"/>
        <v>38193.610134697657</v>
      </c>
      <c r="E80" s="4"/>
      <c r="F80" s="4">
        <f t="shared" si="41"/>
        <v>3207134315.6378775</v>
      </c>
      <c r="G80" s="4">
        <f t="shared" si="26"/>
        <v>37119.610134697657</v>
      </c>
      <c r="H80" s="4">
        <f t="shared" si="43"/>
        <v>101.69756201287029</v>
      </c>
      <c r="I80" s="39">
        <f t="shared" si="33"/>
        <v>5.9017984908290718E-6</v>
      </c>
      <c r="J80" s="41">
        <f t="shared" si="44"/>
        <v>3.5587844899699302E-4</v>
      </c>
      <c r="K80" s="51">
        <f t="shared" si="34"/>
        <v>2.0063003440654481E-2</v>
      </c>
      <c r="L80" s="51">
        <f t="shared" si="35"/>
        <v>8.8931752839780491E-3</v>
      </c>
      <c r="M80" s="51">
        <f t="shared" si="36"/>
        <v>3.2015431022320975E-2</v>
      </c>
      <c r="N80" s="35">
        <f t="shared" si="45"/>
        <v>85932.366357610867</v>
      </c>
      <c r="O80" s="36">
        <f t="shared" si="46"/>
        <v>5181.721691363935</v>
      </c>
      <c r="P80" s="32">
        <f t="shared" si="47"/>
        <v>292124.74207233323</v>
      </c>
      <c r="Q80" s="37">
        <f t="shared" si="48"/>
        <v>129487917.58525409</v>
      </c>
      <c r="R80" s="32">
        <f t="shared" si="49"/>
        <v>129487.91758525409</v>
      </c>
    </row>
    <row r="81" spans="2:18">
      <c r="B81">
        <f t="shared" si="38"/>
        <v>2.5000000000000013</v>
      </c>
      <c r="C81" s="4">
        <f t="shared" si="42"/>
        <v>4827278563.0008268</v>
      </c>
      <c r="D81" s="47">
        <f t="shared" si="40"/>
        <v>55871.279664361427</v>
      </c>
      <c r="E81" s="4"/>
      <c r="F81" s="4">
        <f t="shared" si="41"/>
        <v>4734484963.0008268</v>
      </c>
      <c r="G81" s="4">
        <f t="shared" si="26"/>
        <v>54797.279664361427</v>
      </c>
      <c r="H81" s="4">
        <f t="shared" si="43"/>
        <v>150.12953332701761</v>
      </c>
      <c r="I81" s="39">
        <f t="shared" si="33"/>
        <v>3.7643174050377464E-6</v>
      </c>
      <c r="J81" s="41">
        <f t="shared" si="44"/>
        <v>2.2698833952377611E-4</v>
      </c>
      <c r="K81" s="51">
        <f t="shared" si="34"/>
        <v>1.2796694628992402E-2</v>
      </c>
      <c r="L81" s="51">
        <f t="shared" si="35"/>
        <v>5.6722937185250018E-3</v>
      </c>
      <c r="M81" s="51">
        <f t="shared" si="36"/>
        <v>2.0420257386690004E-2</v>
      </c>
      <c r="N81" s="35">
        <f t="shared" si="45"/>
        <v>93091.104427805607</v>
      </c>
      <c r="O81" s="36">
        <f t="shared" si="46"/>
        <v>5613.3935969966778</v>
      </c>
      <c r="P81" s="32">
        <f t="shared" si="47"/>
        <v>316460.67742428469</v>
      </c>
      <c r="Q81" s="37">
        <f t="shared" si="48"/>
        <v>140275122.97175738</v>
      </c>
      <c r="R81" s="32">
        <f t="shared" si="49"/>
        <v>140275.12297175737</v>
      </c>
    </row>
    <row r="82" spans="2:18">
      <c r="B82">
        <f t="shared" si="38"/>
        <v>2.6000000000000014</v>
      </c>
      <c r="C82" s="4">
        <f t="shared" si="42"/>
        <v>7085859996.5979881</v>
      </c>
      <c r="D82" s="47">
        <f t="shared" si="40"/>
        <v>82012.268479143386</v>
      </c>
      <c r="E82" s="4"/>
      <c r="F82" s="4">
        <f t="shared" si="41"/>
        <v>6993066396.5979881</v>
      </c>
      <c r="G82" s="4">
        <f>G81+50^B82</f>
        <v>80938.268479143386</v>
      </c>
      <c r="H82" s="4">
        <f t="shared" si="43"/>
        <v>221.7486807647764</v>
      </c>
      <c r="I82" s="39">
        <f t="shared" si="33"/>
        <v>2.3861569623003613E-6</v>
      </c>
      <c r="J82" s="41">
        <f t="shared" si="44"/>
        <v>1.4388526482671178E-4</v>
      </c>
      <c r="K82" s="51">
        <f t="shared" si="34"/>
        <v>8.1116756898707027E-3</v>
      </c>
      <c r="L82" s="51">
        <f t="shared" si="35"/>
        <v>3.5956009263611271E-3</v>
      </c>
      <c r="M82" s="51">
        <f t="shared" si="36"/>
        <v>1.2944163334900057E-2</v>
      </c>
      <c r="N82" s="35">
        <f t="shared" si="45"/>
        <v>99821.240249943876</v>
      </c>
      <c r="O82" s="36">
        <f t="shared" si="46"/>
        <v>6019.2207870716156</v>
      </c>
      <c r="P82" s="32">
        <f t="shared" si="47"/>
        <v>339339.59109194938</v>
      </c>
      <c r="Q82" s="37">
        <f t="shared" si="48"/>
        <v>150416485.41309813</v>
      </c>
      <c r="R82" s="32">
        <f t="shared" si="49"/>
        <v>150416.48541309813</v>
      </c>
    </row>
  </sheetData>
  <mergeCells count="7">
    <mergeCell ref="C2:D3"/>
    <mergeCell ref="F2:H3"/>
    <mergeCell ref="I2:M2"/>
    <mergeCell ref="N2:R2"/>
    <mergeCell ref="K3:M3"/>
    <mergeCell ref="P3:R3"/>
    <mergeCell ref="E2:E4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R82"/>
  <sheetViews>
    <sheetView topLeftCell="A17" zoomScale="71" zoomScaleNormal="71" workbookViewId="0">
      <selection activeCell="K10" sqref="K10:K82"/>
    </sheetView>
  </sheetViews>
  <sheetFormatPr defaultRowHeight="13.5"/>
  <cols>
    <col min="1" max="1" width="11.62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110" t="s">
        <v>32</v>
      </c>
      <c r="D2" s="110"/>
      <c r="E2" s="110" t="s">
        <v>38</v>
      </c>
      <c r="F2" s="110" t="s">
        <v>33</v>
      </c>
      <c r="G2" s="110"/>
      <c r="H2" s="110"/>
      <c r="I2" s="83" t="s">
        <v>11</v>
      </c>
      <c r="J2" s="84"/>
      <c r="K2" s="84"/>
      <c r="L2" s="84"/>
      <c r="M2" s="85"/>
      <c r="N2" s="83" t="s">
        <v>31</v>
      </c>
      <c r="O2" s="84"/>
      <c r="P2" s="84"/>
      <c r="Q2" s="84"/>
      <c r="R2" s="85"/>
    </row>
    <row r="3" spans="1:18">
      <c r="C3" s="110"/>
      <c r="D3" s="110"/>
      <c r="E3" s="110"/>
      <c r="F3" s="110"/>
      <c r="G3" s="110"/>
      <c r="H3" s="110"/>
      <c r="I3" s="1" t="s">
        <v>9</v>
      </c>
      <c r="J3" s="3" t="s">
        <v>34</v>
      </c>
      <c r="K3" s="112" t="s">
        <v>35</v>
      </c>
      <c r="L3" s="112"/>
      <c r="M3" s="112"/>
      <c r="N3" s="29" t="s">
        <v>36</v>
      </c>
      <c r="O3" s="30" t="s">
        <v>34</v>
      </c>
      <c r="P3" s="113" t="s">
        <v>35</v>
      </c>
      <c r="Q3" s="114"/>
      <c r="R3" s="114"/>
    </row>
    <row r="4" spans="1:18">
      <c r="A4" t="s">
        <v>37</v>
      </c>
      <c r="C4" s="2" t="s">
        <v>1</v>
      </c>
      <c r="D4" s="2" t="s">
        <v>0</v>
      </c>
      <c r="E4" s="110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7">
        <v>0</v>
      </c>
      <c r="E5" s="33">
        <f>A26</f>
        <v>40512</v>
      </c>
      <c r="F5" s="4">
        <f t="shared" ref="F5:F8" si="0">C5-$C$9</f>
        <v>-8726400</v>
      </c>
      <c r="G5" s="4">
        <f>F5/24/3600</f>
        <v>-101</v>
      </c>
      <c r="H5" s="4">
        <f>G5/365</f>
        <v>-0.27671232876712326</v>
      </c>
      <c r="I5" s="34" t="e">
        <f>0.066*($C5^-0.2-($A$8+$C5)^-0.2)*100</f>
        <v>#DIV/0!</v>
      </c>
      <c r="J5" s="3" t="e">
        <f t="shared" ref="J5:J68" si="1">$A$13*I5</f>
        <v>#DIV/0!</v>
      </c>
      <c r="K5" s="31" t="e">
        <f>J5*$A$19/1000</f>
        <v>#DIV/0!</v>
      </c>
      <c r="L5" s="50" t="e">
        <f>K5/$A$23*1000</f>
        <v>#DIV/0!</v>
      </c>
      <c r="M5" s="31" t="e">
        <f>L5/1000*3600</f>
        <v>#DIV/0!</v>
      </c>
      <c r="N5" s="35">
        <f t="shared" ref="N5:N68" si="2">0.066/0.8*(C5^0.8-$C$9^0.8-(C5+$A$8)^0.8+($C$9+$A$8)^0.8)</f>
        <v>-14215.531048974612</v>
      </c>
      <c r="O5" s="36">
        <f t="shared" ref="O5:O68" si="3">N5*$A$13/1000</f>
        <v>-857.19652225316906</v>
      </c>
      <c r="P5" s="32">
        <f t="shared" ref="P5:P68" si="4">O5*$A$19/1000</f>
        <v>-33821.545982021038</v>
      </c>
      <c r="Q5" s="37">
        <f t="shared" ref="Q5:Q68" si="5">P5/$A$23*1000000</f>
        <v>-14991820.027491596</v>
      </c>
      <c r="R5" s="32">
        <f>Q5/1000</f>
        <v>-14991.820027491596</v>
      </c>
    </row>
    <row r="6" spans="1:18">
      <c r="A6">
        <v>2.31</v>
      </c>
      <c r="C6" s="4">
        <f>D6*24*3600</f>
        <v>2181600</v>
      </c>
      <c r="D6" s="47">
        <f>D9/4</f>
        <v>25.25</v>
      </c>
      <c r="E6" s="33">
        <f>E5+D6</f>
        <v>40537.25</v>
      </c>
      <c r="F6" s="4">
        <f t="shared" si="0"/>
        <v>-6544800</v>
      </c>
      <c r="G6" s="4">
        <f t="shared" ref="G6:G9" si="6">F6/24/3600</f>
        <v>-75.75</v>
      </c>
      <c r="H6" s="4">
        <f t="shared" ref="H6:H69" si="7">G6/365</f>
        <v>-0.20753424657534247</v>
      </c>
      <c r="I6" s="39">
        <f t="shared" ref="I6:I69" si="8">0.066*($C6^-0.2-($A$8+$C6)^-0.2)</f>
        <v>1.8068895485680004E-3</v>
      </c>
      <c r="J6" s="41">
        <f t="shared" si="1"/>
        <v>0.10895543977865042</v>
      </c>
      <c r="K6" s="31">
        <f t="shared" ref="K6:K69" si="9">J6*$A$19/1000</f>
        <v>4.2989458319064315</v>
      </c>
      <c r="L6" s="50">
        <f t="shared" ref="L6:L69" si="10">K6/$A$23*1000</f>
        <v>1.9055610957032054</v>
      </c>
      <c r="M6" s="51">
        <f t="shared" ref="M6:M69" si="11">L6/1000*3600</f>
        <v>6.8600199445315395</v>
      </c>
      <c r="N6" s="35">
        <f t="shared" si="2"/>
        <v>-8341.7508498953393</v>
      </c>
      <c r="O6" s="36">
        <f t="shared" si="3"/>
        <v>-503.00757624868891</v>
      </c>
      <c r="P6" s="32">
        <f t="shared" si="4"/>
        <v>-19846.666928468268</v>
      </c>
      <c r="Q6" s="37">
        <f t="shared" si="5"/>
        <v>-8797281.4399238788</v>
      </c>
      <c r="R6" s="32">
        <f t="shared" ref="R6:R69" si="12">Q6/1000</f>
        <v>-8797.2814399238796</v>
      </c>
    </row>
    <row r="7" spans="1:18">
      <c r="A7" t="s">
        <v>1</v>
      </c>
      <c r="C7" s="4">
        <f t="shared" ref="C7:C70" si="13">D7*24*3600</f>
        <v>4363200</v>
      </c>
      <c r="D7" s="47">
        <f>D9/2</f>
        <v>50.5</v>
      </c>
      <c r="E7" s="33">
        <f>E5+D7</f>
        <v>40562.5</v>
      </c>
      <c r="F7" s="4">
        <f t="shared" si="0"/>
        <v>-4363200</v>
      </c>
      <c r="G7" s="4">
        <f t="shared" si="6"/>
        <v>-50.5</v>
      </c>
      <c r="H7" s="4">
        <f t="shared" si="7"/>
        <v>-0.13835616438356163</v>
      </c>
      <c r="I7" s="39">
        <f t="shared" si="8"/>
        <v>1.3557263696434192E-3</v>
      </c>
      <c r="J7" s="41">
        <f t="shared" si="1"/>
        <v>8.1750300089498171E-2</v>
      </c>
      <c r="K7" s="31">
        <f t="shared" si="9"/>
        <v>3.2255398403312396</v>
      </c>
      <c r="L7" s="50">
        <f t="shared" si="10"/>
        <v>1.4297605675227125</v>
      </c>
      <c r="M7" s="51">
        <f t="shared" si="11"/>
        <v>5.1471380430817657</v>
      </c>
      <c r="N7" s="35">
        <f t="shared" si="2"/>
        <v>-4961.0736698371475</v>
      </c>
      <c r="O7" s="36">
        <f t="shared" si="3"/>
        <v>-299.15274229117995</v>
      </c>
      <c r="P7" s="32">
        <f t="shared" si="4"/>
        <v>-11803.370599840795</v>
      </c>
      <c r="Q7" s="37">
        <f t="shared" si="5"/>
        <v>-5231990.5141138276</v>
      </c>
      <c r="R7" s="32">
        <f t="shared" si="12"/>
        <v>-5231.9905141138279</v>
      </c>
    </row>
    <row r="8" spans="1:18">
      <c r="A8" s="38">
        <f>A6*365*24*3600</f>
        <v>72848160</v>
      </c>
      <c r="C8" s="4">
        <f t="shared" si="13"/>
        <v>6544800</v>
      </c>
      <c r="D8" s="47">
        <f>D9/4*3</f>
        <v>75.75</v>
      </c>
      <c r="E8" s="33">
        <f>E5+D8</f>
        <v>40587.75</v>
      </c>
      <c r="F8" s="4">
        <f t="shared" si="0"/>
        <v>-2181600</v>
      </c>
      <c r="G8" s="4">
        <f t="shared" si="6"/>
        <v>-25.25</v>
      </c>
      <c r="H8" s="4">
        <f t="shared" si="7"/>
        <v>-6.9178082191780815E-2</v>
      </c>
      <c r="I8" s="39">
        <f t="shared" si="8"/>
        <v>1.1238397872436162E-3</v>
      </c>
      <c r="J8" s="41">
        <f t="shared" si="1"/>
        <v>6.776753917079005E-2</v>
      </c>
      <c r="K8" s="31">
        <f t="shared" si="9"/>
        <v>2.6738360255226921</v>
      </c>
      <c r="L8" s="50">
        <f t="shared" si="10"/>
        <v>1.1852110042210515</v>
      </c>
      <c r="M8" s="51">
        <f t="shared" si="11"/>
        <v>4.2667596151957854</v>
      </c>
      <c r="N8" s="35">
        <f t="shared" si="2"/>
        <v>-2277.6132907431529</v>
      </c>
      <c r="O8" s="36">
        <f t="shared" si="3"/>
        <v>-137.34008143181211</v>
      </c>
      <c r="P8" s="32">
        <f t="shared" si="4"/>
        <v>-5418.8902529735788</v>
      </c>
      <c r="Q8" s="37">
        <f t="shared" si="5"/>
        <v>-2401990.3603606289</v>
      </c>
      <c r="R8" s="32">
        <f t="shared" si="12"/>
        <v>-2401.990360360629</v>
      </c>
    </row>
    <row r="9" spans="1:18">
      <c r="C9" s="4">
        <f t="shared" si="13"/>
        <v>8726400</v>
      </c>
      <c r="D9" s="47">
        <v>101</v>
      </c>
      <c r="E9" s="33">
        <v>40613</v>
      </c>
      <c r="F9" s="4">
        <v>0</v>
      </c>
      <c r="G9" s="4">
        <f t="shared" si="6"/>
        <v>0</v>
      </c>
      <c r="H9" s="4">
        <f t="shared" si="7"/>
        <v>0</v>
      </c>
      <c r="I9" s="39">
        <f t="shared" si="8"/>
        <v>9.7331773593729983E-4</v>
      </c>
      <c r="J9" s="41">
        <f t="shared" si="1"/>
        <v>5.8691059477019178E-2</v>
      </c>
      <c r="K9" s="31">
        <f t="shared" si="9"/>
        <v>2.3157144427252687</v>
      </c>
      <c r="L9" s="50">
        <f t="shared" si="10"/>
        <v>1.0264691678746758</v>
      </c>
      <c r="M9" s="51">
        <f t="shared" si="11"/>
        <v>3.6952890043488331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8812800</v>
      </c>
      <c r="D10" s="47">
        <f>$D$9+G10</f>
        <v>102</v>
      </c>
      <c r="E10" s="33"/>
      <c r="F10" s="4">
        <f>G10*24*3600</f>
        <v>86400</v>
      </c>
      <c r="G10" s="4">
        <f>G9+1</f>
        <v>1</v>
      </c>
      <c r="H10" s="4">
        <f t="shared" si="7"/>
        <v>2.7397260273972603E-3</v>
      </c>
      <c r="I10" s="39">
        <f t="shared" si="8"/>
        <v>9.6836812260156556E-4</v>
      </c>
      <c r="J10" s="41">
        <f t="shared" si="1"/>
        <v>5.8392597792874402E-2</v>
      </c>
      <c r="K10" s="31">
        <f t="shared" si="9"/>
        <v>2.3039383385156524</v>
      </c>
      <c r="L10" s="50">
        <f t="shared" si="10"/>
        <v>1.0212492635264416</v>
      </c>
      <c r="M10" s="51">
        <f t="shared" si="11"/>
        <v>3.67649734869519</v>
      </c>
      <c r="N10" s="35">
        <f t="shared" si="2"/>
        <v>83.880379986274065</v>
      </c>
      <c r="O10" s="36">
        <f t="shared" si="3"/>
        <v>5.0579869131723258</v>
      </c>
      <c r="P10" s="32">
        <f t="shared" si="4"/>
        <v>199.56793164612728</v>
      </c>
      <c r="Q10" s="37">
        <f t="shared" si="5"/>
        <v>88460.962609098977</v>
      </c>
      <c r="R10" s="32">
        <f t="shared" si="12"/>
        <v>88.460962609098971</v>
      </c>
    </row>
    <row r="11" spans="1:18">
      <c r="A11" t="s">
        <v>52</v>
      </c>
      <c r="C11" s="4">
        <f t="shared" si="13"/>
        <v>8899200</v>
      </c>
      <c r="D11" s="47">
        <f t="shared" ref="D11:D74" si="14">$D$9+G11</f>
        <v>103</v>
      </c>
      <c r="E11" s="33"/>
      <c r="F11" s="4">
        <f>G11*24*3600</f>
        <v>172800</v>
      </c>
      <c r="G11" s="4">
        <f t="shared" ref="G11:G29" si="15">G10+1</f>
        <v>2</v>
      </c>
      <c r="H11" s="4">
        <f t="shared" si="7"/>
        <v>5.4794520547945206E-3</v>
      </c>
      <c r="I11" s="39">
        <f t="shared" si="8"/>
        <v>9.6348021196185829E-4</v>
      </c>
      <c r="J11" s="41">
        <f t="shared" si="1"/>
        <v>5.8097856781300049E-2</v>
      </c>
      <c r="K11" s="31">
        <f t="shared" si="9"/>
        <v>2.2923090371629744</v>
      </c>
      <c r="L11" s="50">
        <f t="shared" si="10"/>
        <v>1.0160944313665667</v>
      </c>
      <c r="M11" s="51">
        <f t="shared" si="11"/>
        <v>3.6579399529196404</v>
      </c>
      <c r="N11" s="35">
        <f t="shared" si="2"/>
        <v>167.3357885830861</v>
      </c>
      <c r="O11" s="36">
        <f t="shared" si="3"/>
        <v>10.090348051560092</v>
      </c>
      <c r="P11" s="32">
        <f t="shared" si="4"/>
        <v>398.12477272235498</v>
      </c>
      <c r="Q11" s="37">
        <f t="shared" si="5"/>
        <v>176473.74677409354</v>
      </c>
      <c r="R11" s="32">
        <f t="shared" si="12"/>
        <v>176.47374677409354</v>
      </c>
    </row>
    <row r="12" spans="1:18">
      <c r="A12" t="s">
        <v>40</v>
      </c>
      <c r="C12" s="4">
        <f t="shared" si="13"/>
        <v>8985600</v>
      </c>
      <c r="D12" s="47">
        <f t="shared" si="14"/>
        <v>104</v>
      </c>
      <c r="E12" s="33"/>
      <c r="F12" s="4">
        <f t="shared" ref="F12:F75" si="16">G12*24*3600</f>
        <v>259200</v>
      </c>
      <c r="G12" s="4">
        <f t="shared" si="15"/>
        <v>3</v>
      </c>
      <c r="H12" s="4">
        <f t="shared" si="7"/>
        <v>8.21917808219178E-3</v>
      </c>
      <c r="I12" s="39">
        <f t="shared" si="8"/>
        <v>9.5865268493105582E-4</v>
      </c>
      <c r="J12" s="41">
        <f t="shared" si="1"/>
        <v>5.7806756901342661E-2</v>
      </c>
      <c r="K12" s="31">
        <f t="shared" si="9"/>
        <v>2.2808234002993757</v>
      </c>
      <c r="L12" s="50">
        <f t="shared" si="10"/>
        <v>1.0110032802745459</v>
      </c>
      <c r="M12" s="51">
        <f t="shared" si="11"/>
        <v>3.6396118089883651</v>
      </c>
      <c r="N12" s="35">
        <f t="shared" si="2"/>
        <v>250.37149962186814</v>
      </c>
      <c r="O12" s="36">
        <f t="shared" si="3"/>
        <v>15.097401427198649</v>
      </c>
      <c r="P12" s="32">
        <f t="shared" si="4"/>
        <v>595.68307071154993</v>
      </c>
      <c r="Q12" s="37">
        <f t="shared" si="5"/>
        <v>264043.91432249552</v>
      </c>
      <c r="R12" s="32">
        <f t="shared" si="12"/>
        <v>264.04391432249554</v>
      </c>
    </row>
    <row r="13" spans="1:18">
      <c r="A13" s="40">
        <v>60.3</v>
      </c>
      <c r="C13" s="4">
        <f t="shared" si="13"/>
        <v>9072000</v>
      </c>
      <c r="D13" s="47">
        <f t="shared" si="14"/>
        <v>105</v>
      </c>
      <c r="E13" s="33"/>
      <c r="F13" s="4">
        <f t="shared" si="16"/>
        <v>345600</v>
      </c>
      <c r="G13" s="4">
        <f t="shared" si="15"/>
        <v>4</v>
      </c>
      <c r="H13" s="4">
        <f t="shared" si="7"/>
        <v>1.0958904109589041E-2</v>
      </c>
      <c r="I13" s="39">
        <f t="shared" si="8"/>
        <v>9.5388426280688357E-4</v>
      </c>
      <c r="J13" s="41">
        <f t="shared" si="1"/>
        <v>5.7519221047255077E-2</v>
      </c>
      <c r="K13" s="31">
        <f t="shared" si="9"/>
        <v>2.2694783856404963</v>
      </c>
      <c r="L13" s="50">
        <f t="shared" si="10"/>
        <v>1.0059744617200781</v>
      </c>
      <c r="M13" s="51">
        <f t="shared" si="11"/>
        <v>3.6215080621922815</v>
      </c>
      <c r="N13" s="35">
        <f t="shared" si="2"/>
        <v>332.99267472313255</v>
      </c>
      <c r="O13" s="36">
        <f t="shared" si="3"/>
        <v>20.079458285804893</v>
      </c>
      <c r="P13" s="32">
        <f t="shared" si="4"/>
        <v>792.25510612471783</v>
      </c>
      <c r="Q13" s="37">
        <f t="shared" si="5"/>
        <v>351176.90874322597</v>
      </c>
      <c r="R13" s="32">
        <f t="shared" si="12"/>
        <v>351.17690874322597</v>
      </c>
    </row>
    <row r="14" spans="1:18">
      <c r="C14" s="4">
        <f t="shared" si="13"/>
        <v>9158400</v>
      </c>
      <c r="D14" s="47">
        <f t="shared" si="14"/>
        <v>106</v>
      </c>
      <c r="E14" s="33"/>
      <c r="F14" s="4">
        <f t="shared" si="16"/>
        <v>432000</v>
      </c>
      <c r="G14" s="4">
        <f t="shared" si="15"/>
        <v>5</v>
      </c>
      <c r="H14" s="4">
        <f t="shared" si="7"/>
        <v>1.3698630136986301E-2</v>
      </c>
      <c r="I14" s="39">
        <f t="shared" si="8"/>
        <v>9.4917370566555094E-4</v>
      </c>
      <c r="J14" s="41">
        <f t="shared" si="1"/>
        <v>5.7235174451632717E-2</v>
      </c>
      <c r="K14" s="31">
        <f t="shared" si="9"/>
        <v>2.2582710431636204</v>
      </c>
      <c r="L14" s="50">
        <f t="shared" si="10"/>
        <v>1.0010066680689806</v>
      </c>
      <c r="M14" s="51">
        <f t="shared" si="11"/>
        <v>3.6036240050483301</v>
      </c>
      <c r="N14" s="35">
        <f t="shared" si="2"/>
        <v>415.20436671113367</v>
      </c>
      <c r="O14" s="36">
        <f t="shared" si="3"/>
        <v>25.036823312681356</v>
      </c>
      <c r="P14" s="32">
        <f t="shared" si="4"/>
        <v>987.85290062515571</v>
      </c>
      <c r="Q14" s="37">
        <f t="shared" si="5"/>
        <v>437878.05878774635</v>
      </c>
      <c r="R14" s="32">
        <f t="shared" si="12"/>
        <v>437.87805878774634</v>
      </c>
    </row>
    <row r="15" spans="1:18">
      <c r="A15" t="s">
        <v>47</v>
      </c>
      <c r="C15" s="4">
        <f t="shared" si="13"/>
        <v>9244800</v>
      </c>
      <c r="D15" s="47">
        <f t="shared" si="14"/>
        <v>107</v>
      </c>
      <c r="E15" s="33"/>
      <c r="F15" s="4">
        <f t="shared" si="16"/>
        <v>518400</v>
      </c>
      <c r="G15" s="4">
        <f t="shared" si="15"/>
        <v>6</v>
      </c>
      <c r="H15" s="4">
        <f t="shared" si="7"/>
        <v>1.643835616438356E-2</v>
      </c>
      <c r="I15" s="39">
        <f t="shared" si="8"/>
        <v>9.4451981083370161E-4</v>
      </c>
      <c r="J15" s="41">
        <f t="shared" si="1"/>
        <v>5.6954544593272205E-2</v>
      </c>
      <c r="K15" s="31">
        <f t="shared" si="9"/>
        <v>2.2471985114721482</v>
      </c>
      <c r="L15" s="50">
        <f t="shared" si="10"/>
        <v>0.99609863097169693</v>
      </c>
      <c r="M15" s="51">
        <f t="shared" si="11"/>
        <v>3.585955071498109</v>
      </c>
      <c r="N15" s="35">
        <f t="shared" si="2"/>
        <v>497.01152290221421</v>
      </c>
      <c r="O15" s="36">
        <f t="shared" si="3"/>
        <v>29.969794831003519</v>
      </c>
      <c r="P15" s="32">
        <f t="shared" si="4"/>
        <v>1182.4882248520748</v>
      </c>
      <c r="Q15" s="37">
        <f t="shared" si="5"/>
        <v>524152.58193797641</v>
      </c>
      <c r="R15" s="32">
        <f t="shared" si="12"/>
        <v>524.15258193797638</v>
      </c>
    </row>
    <row r="16" spans="1:18">
      <c r="A16" t="s">
        <v>48</v>
      </c>
      <c r="C16" s="4">
        <f t="shared" si="13"/>
        <v>9331200</v>
      </c>
      <c r="D16" s="47">
        <f t="shared" si="14"/>
        <v>108</v>
      </c>
      <c r="E16" s="33"/>
      <c r="F16" s="4">
        <f t="shared" si="16"/>
        <v>604800</v>
      </c>
      <c r="G16" s="4">
        <f t="shared" si="15"/>
        <v>7</v>
      </c>
      <c r="H16" s="4">
        <f t="shared" si="7"/>
        <v>1.9178082191780823E-2</v>
      </c>
      <c r="I16" s="39">
        <f t="shared" si="8"/>
        <v>9.3992141143423393E-4</v>
      </c>
      <c r="J16" s="41">
        <f t="shared" si="1"/>
        <v>5.6677261109484303E-2</v>
      </c>
      <c r="K16" s="31">
        <f t="shared" si="9"/>
        <v>2.2362580143358128</v>
      </c>
      <c r="L16" s="50">
        <f t="shared" si="10"/>
        <v>0.99124911982970432</v>
      </c>
      <c r="M16" s="51">
        <f t="shared" si="11"/>
        <v>3.5684968313869359</v>
      </c>
      <c r="N16" s="35">
        <f t="shared" si="2"/>
        <v>578.41898825823102</v>
      </c>
      <c r="O16" s="36">
        <f t="shared" si="3"/>
        <v>34.878664991971334</v>
      </c>
      <c r="P16" s="32">
        <f t="shared" si="4"/>
        <v>1376.172605923221</v>
      </c>
      <c r="Q16" s="37">
        <f t="shared" si="5"/>
        <v>610005.58773192414</v>
      </c>
      <c r="R16" s="32">
        <f t="shared" si="12"/>
        <v>610.00558773192415</v>
      </c>
    </row>
    <row r="17" spans="1:18">
      <c r="A17">
        <v>548</v>
      </c>
      <c r="C17" s="4">
        <f t="shared" si="13"/>
        <v>9417600</v>
      </c>
      <c r="D17" s="47">
        <f t="shared" si="14"/>
        <v>109</v>
      </c>
      <c r="E17" s="33"/>
      <c r="F17" s="4">
        <f t="shared" si="16"/>
        <v>691200</v>
      </c>
      <c r="G17" s="4">
        <f t="shared" si="15"/>
        <v>8</v>
      </c>
      <c r="H17" s="4">
        <f t="shared" si="7"/>
        <v>2.1917808219178082E-2</v>
      </c>
      <c r="I17" s="39">
        <f t="shared" si="8"/>
        <v>9.3537737500174964E-4</v>
      </c>
      <c r="J17" s="41">
        <f t="shared" si="1"/>
        <v>5.6403255712605502E-2</v>
      </c>
      <c r="K17" s="31">
        <f t="shared" si="9"/>
        <v>2.2254468573965629</v>
      </c>
      <c r="L17" s="50">
        <f t="shared" si="10"/>
        <v>0.98645694033535591</v>
      </c>
      <c r="M17" s="51">
        <f t="shared" si="11"/>
        <v>3.5512449852072816</v>
      </c>
      <c r="N17" s="35">
        <f t="shared" si="2"/>
        <v>659.43150841988859</v>
      </c>
      <c r="O17" s="36">
        <f t="shared" si="3"/>
        <v>39.763719957719282</v>
      </c>
      <c r="P17" s="32">
        <f t="shared" si="4"/>
        <v>1568.9173346517719</v>
      </c>
      <c r="Q17" s="37">
        <f t="shared" si="5"/>
        <v>695442.0809626648</v>
      </c>
      <c r="R17" s="32">
        <f t="shared" si="12"/>
        <v>695.44208096266482</v>
      </c>
    </row>
    <row r="18" spans="1:18">
      <c r="A18" t="s">
        <v>49</v>
      </c>
      <c r="C18" s="4">
        <f t="shared" si="13"/>
        <v>9504000</v>
      </c>
      <c r="D18" s="47">
        <f t="shared" si="14"/>
        <v>110</v>
      </c>
      <c r="E18" s="33"/>
      <c r="F18" s="4">
        <f t="shared" si="16"/>
        <v>777600</v>
      </c>
      <c r="G18" s="4">
        <f t="shared" si="15"/>
        <v>9</v>
      </c>
      <c r="H18" s="4">
        <f t="shared" si="7"/>
        <v>2.4657534246575342E-2</v>
      </c>
      <c r="I18" s="39">
        <f t="shared" si="8"/>
        <v>9.3088660216370314E-4</v>
      </c>
      <c r="J18" s="41">
        <f t="shared" si="1"/>
        <v>5.61324621104713E-2</v>
      </c>
      <c r="K18" s="31">
        <f t="shared" si="9"/>
        <v>2.2147624250307558</v>
      </c>
      <c r="L18" s="50">
        <f t="shared" si="10"/>
        <v>0.98172093308100894</v>
      </c>
      <c r="M18" s="51">
        <f t="shared" si="11"/>
        <v>3.534195359091632</v>
      </c>
      <c r="N18" s="35">
        <f t="shared" si="2"/>
        <v>740.05373261990496</v>
      </c>
      <c r="O18" s="36">
        <f t="shared" si="3"/>
        <v>44.625240076980269</v>
      </c>
      <c r="P18" s="32">
        <f t="shared" si="4"/>
        <v>1760.7334724773334</v>
      </c>
      <c r="Q18" s="37">
        <f t="shared" si="5"/>
        <v>780466.96475059108</v>
      </c>
      <c r="R18" s="32">
        <f t="shared" si="12"/>
        <v>780.46696475059105</v>
      </c>
    </row>
    <row r="19" spans="1:18">
      <c r="A19">
        <f>A17*72</f>
        <v>39456</v>
      </c>
      <c r="C19" s="4">
        <f t="shared" si="13"/>
        <v>9590400</v>
      </c>
      <c r="D19" s="47">
        <f t="shared" si="14"/>
        <v>111</v>
      </c>
      <c r="E19" s="33"/>
      <c r="F19" s="4">
        <f t="shared" si="16"/>
        <v>864000</v>
      </c>
      <c r="G19" s="4">
        <f t="shared" si="15"/>
        <v>10</v>
      </c>
      <c r="H19" s="4">
        <f t="shared" si="7"/>
        <v>2.7397260273972601E-2</v>
      </c>
      <c r="I19" s="39">
        <f t="shared" si="8"/>
        <v>9.2644802538355015E-4</v>
      </c>
      <c r="J19" s="41">
        <f t="shared" si="1"/>
        <v>5.5864815930628073E-2</v>
      </c>
      <c r="K19" s="31">
        <f t="shared" si="9"/>
        <v>2.2042021773588614</v>
      </c>
      <c r="L19" s="50">
        <f t="shared" si="10"/>
        <v>0.97703997223353789</v>
      </c>
      <c r="M19" s="51">
        <f t="shared" si="11"/>
        <v>3.5173439000407365</v>
      </c>
      <c r="N19" s="35">
        <f t="shared" si="2"/>
        <v>820.29021649064498</v>
      </c>
      <c r="O19" s="36">
        <f t="shared" si="3"/>
        <v>49.463500054385889</v>
      </c>
      <c r="P19" s="32">
        <f t="shared" si="4"/>
        <v>1951.6318581458495</v>
      </c>
      <c r="Q19" s="37">
        <f t="shared" si="5"/>
        <v>865085.04350436584</v>
      </c>
      <c r="R19" s="32">
        <f t="shared" si="12"/>
        <v>865.08504350436579</v>
      </c>
    </row>
    <row r="20" spans="1:18">
      <c r="C20" s="4">
        <f t="shared" si="13"/>
        <v>9676800</v>
      </c>
      <c r="D20" s="47">
        <f t="shared" si="14"/>
        <v>112</v>
      </c>
      <c r="E20" s="33"/>
      <c r="F20" s="4">
        <f t="shared" si="16"/>
        <v>950400</v>
      </c>
      <c r="G20" s="4">
        <f t="shared" si="15"/>
        <v>11</v>
      </c>
      <c r="H20" s="4">
        <f t="shared" si="7"/>
        <v>3.0136986301369864E-2</v>
      </c>
      <c r="I20" s="39">
        <f t="shared" si="8"/>
        <v>9.2206060776246562E-4</v>
      </c>
      <c r="J20" s="41">
        <f t="shared" si="1"/>
        <v>5.5600254648076677E-2</v>
      </c>
      <c r="K20" s="31">
        <f t="shared" si="9"/>
        <v>2.1937636473945137</v>
      </c>
      <c r="L20" s="50">
        <f t="shared" si="10"/>
        <v>0.97241296427061774</v>
      </c>
      <c r="M20" s="51">
        <f t="shared" si="11"/>
        <v>3.5006866713742237</v>
      </c>
      <c r="N20" s="35">
        <f t="shared" si="2"/>
        <v>900.14542476176632</v>
      </c>
      <c r="O20" s="36">
        <f t="shared" si="3"/>
        <v>54.278769113134508</v>
      </c>
      <c r="P20" s="32">
        <f t="shared" si="4"/>
        <v>2141.6231141278354</v>
      </c>
      <c r="Q20" s="37">
        <f t="shared" si="5"/>
        <v>949301.02576588443</v>
      </c>
      <c r="R20" s="32">
        <f t="shared" si="12"/>
        <v>949.30102576588445</v>
      </c>
    </row>
    <row r="21" spans="1:18">
      <c r="A21" t="s">
        <v>50</v>
      </c>
      <c r="C21" s="4">
        <f t="shared" si="13"/>
        <v>9763200</v>
      </c>
      <c r="D21" s="47">
        <f t="shared" si="14"/>
        <v>113</v>
      </c>
      <c r="E21" s="33"/>
      <c r="F21" s="4">
        <f t="shared" si="16"/>
        <v>1036800</v>
      </c>
      <c r="G21" s="4">
        <f t="shared" si="15"/>
        <v>12</v>
      </c>
      <c r="H21" s="4">
        <f t="shared" si="7"/>
        <v>3.287671232876712E-2</v>
      </c>
      <c r="I21" s="39">
        <f t="shared" si="8"/>
        <v>9.1772334189640979E-4</v>
      </c>
      <c r="J21" s="41">
        <f t="shared" si="1"/>
        <v>5.5338717516353511E-2</v>
      </c>
      <c r="K21" s="31">
        <f t="shared" si="9"/>
        <v>2.1834444383252438</v>
      </c>
      <c r="L21" s="50">
        <f t="shared" si="10"/>
        <v>0.96783884677537402</v>
      </c>
      <c r="M21" s="51">
        <f t="shared" si="11"/>
        <v>3.4842198483913465</v>
      </c>
      <c r="N21" s="35">
        <f t="shared" si="2"/>
        <v>979.62373385548358</v>
      </c>
      <c r="O21" s="36">
        <f t="shared" si="3"/>
        <v>59.071311151485659</v>
      </c>
      <c r="P21" s="32">
        <f t="shared" si="4"/>
        <v>2330.7176527930183</v>
      </c>
      <c r="Q21" s="37">
        <f t="shared" si="5"/>
        <v>1033119.5269472599</v>
      </c>
      <c r="R21" s="32">
        <f t="shared" si="12"/>
        <v>1033.1195269472598</v>
      </c>
    </row>
    <row r="22" spans="1:18">
      <c r="A22" t="s">
        <v>51</v>
      </c>
      <c r="C22" s="4">
        <f t="shared" si="13"/>
        <v>9849600</v>
      </c>
      <c r="D22" s="47">
        <f t="shared" si="14"/>
        <v>114</v>
      </c>
      <c r="E22" s="33"/>
      <c r="F22" s="4">
        <f t="shared" si="16"/>
        <v>1123200</v>
      </c>
      <c r="G22" s="4">
        <f t="shared" si="15"/>
        <v>13</v>
      </c>
      <c r="H22" s="4">
        <f t="shared" si="7"/>
        <v>3.5616438356164383E-2</v>
      </c>
      <c r="I22" s="39">
        <f t="shared" si="8"/>
        <v>9.1343524878550173E-4</v>
      </c>
      <c r="J22" s="41">
        <f t="shared" si="1"/>
        <v>5.5080145501765751E-2</v>
      </c>
      <c r="K22" s="31">
        <f t="shared" si="9"/>
        <v>2.1732422209176692</v>
      </c>
      <c r="L22" s="50">
        <f t="shared" si="10"/>
        <v>0.96331658728620084</v>
      </c>
      <c r="M22" s="51">
        <f t="shared" si="11"/>
        <v>3.4679397142303232</v>
      </c>
      <c r="N22" s="35">
        <f t="shared" si="2"/>
        <v>1058.7294343900926</v>
      </c>
      <c r="O22" s="36">
        <f t="shared" si="3"/>
        <v>63.841384893722577</v>
      </c>
      <c r="P22" s="32">
        <f t="shared" si="4"/>
        <v>2518.9256823667179</v>
      </c>
      <c r="Q22" s="37">
        <f t="shared" si="5"/>
        <v>1116545.0719710628</v>
      </c>
      <c r="R22" s="32">
        <f t="shared" si="12"/>
        <v>1116.5450719710627</v>
      </c>
    </row>
    <row r="23" spans="1:18">
      <c r="A23" s="40">
        <v>2256</v>
      </c>
      <c r="C23" s="4">
        <f t="shared" si="13"/>
        <v>9936000</v>
      </c>
      <c r="D23" s="47">
        <f t="shared" si="14"/>
        <v>115</v>
      </c>
      <c r="E23" s="33"/>
      <c r="F23" s="4">
        <f t="shared" si="16"/>
        <v>1209600</v>
      </c>
      <c r="G23" s="4">
        <f t="shared" si="15"/>
        <v>14</v>
      </c>
      <c r="H23" s="4">
        <f t="shared" si="7"/>
        <v>3.8356164383561646E-2</v>
      </c>
      <c r="I23" s="39">
        <f t="shared" si="8"/>
        <v>9.0919537679288369E-4</v>
      </c>
      <c r="J23" s="41">
        <f t="shared" si="1"/>
        <v>5.4824481220610885E-2</v>
      </c>
      <c r="K23" s="31">
        <f t="shared" si="9"/>
        <v>2.1631547310404229</v>
      </c>
      <c r="L23" s="50">
        <f t="shared" si="10"/>
        <v>0.95884518219876902</v>
      </c>
      <c r="M23" s="51">
        <f t="shared" si="11"/>
        <v>3.4518426559155686</v>
      </c>
      <c r="N23" s="35">
        <f t="shared" si="2"/>
        <v>1137.4667335885658</v>
      </c>
      <c r="O23" s="36">
        <f t="shared" si="3"/>
        <v>68.589244035390507</v>
      </c>
      <c r="P23" s="32">
        <f t="shared" si="4"/>
        <v>2706.2572126603682</v>
      </c>
      <c r="Q23" s="37">
        <f t="shared" si="5"/>
        <v>1199582.0978104468</v>
      </c>
      <c r="R23" s="32">
        <f t="shared" si="12"/>
        <v>1199.5820978104468</v>
      </c>
    </row>
    <row r="24" spans="1:18">
      <c r="C24" s="4">
        <f t="shared" si="13"/>
        <v>10022400</v>
      </c>
      <c r="D24" s="47">
        <f t="shared" si="14"/>
        <v>116</v>
      </c>
      <c r="E24" s="4"/>
      <c r="F24" s="4">
        <f t="shared" si="16"/>
        <v>1296000</v>
      </c>
      <c r="G24" s="4">
        <f t="shared" si="15"/>
        <v>15</v>
      </c>
      <c r="H24" s="4">
        <f t="shared" si="7"/>
        <v>4.1095890410958902E-2</v>
      </c>
      <c r="I24" s="39">
        <f t="shared" si="8"/>
        <v>9.0500280065044538E-4</v>
      </c>
      <c r="J24" s="41">
        <f t="shared" si="1"/>
        <v>5.4571668879221852E-2</v>
      </c>
      <c r="K24" s="31">
        <f t="shared" si="9"/>
        <v>2.1531797672985773</v>
      </c>
      <c r="L24" s="50">
        <f t="shared" si="10"/>
        <v>0.95442365571745447</v>
      </c>
      <c r="M24" s="51">
        <f t="shared" si="11"/>
        <v>3.435925160582836</v>
      </c>
      <c r="N24" s="35">
        <f t="shared" si="2"/>
        <v>1215.8397575961776</v>
      </c>
      <c r="O24" s="36">
        <f t="shared" si="3"/>
        <v>73.315137383049503</v>
      </c>
      <c r="P24" s="32">
        <f t="shared" si="4"/>
        <v>2892.7220605856014</v>
      </c>
      <c r="Q24" s="37">
        <f t="shared" si="5"/>
        <v>1282234.9559333338</v>
      </c>
      <c r="R24" s="32">
        <f t="shared" si="12"/>
        <v>1282.2349559333338</v>
      </c>
    </row>
    <row r="25" spans="1:18">
      <c r="A25" t="s">
        <v>53</v>
      </c>
      <c r="C25" s="4">
        <f t="shared" si="13"/>
        <v>10108800</v>
      </c>
      <c r="D25" s="47">
        <f t="shared" si="14"/>
        <v>117</v>
      </c>
      <c r="E25" s="4"/>
      <c r="F25" s="4">
        <f t="shared" si="16"/>
        <v>1382400</v>
      </c>
      <c r="G25" s="4">
        <f t="shared" si="15"/>
        <v>16</v>
      </c>
      <c r="H25" s="4">
        <f t="shared" si="7"/>
        <v>4.3835616438356165E-2</v>
      </c>
      <c r="I25" s="39">
        <f t="shared" si="8"/>
        <v>9.0085662050884755E-4</v>
      </c>
      <c r="J25" s="41">
        <f t="shared" si="1"/>
        <v>5.4321654216683501E-2</v>
      </c>
      <c r="K25" s="31">
        <f t="shared" si="9"/>
        <v>2.1433151887734643</v>
      </c>
      <c r="L25" s="50">
        <f t="shared" si="10"/>
        <v>0.95005105885348595</v>
      </c>
      <c r="M25" s="51">
        <f t="shared" si="11"/>
        <v>3.4201838118725494</v>
      </c>
      <c r="N25" s="35">
        <f t="shared" si="2"/>
        <v>1293.8525537219457</v>
      </c>
      <c r="O25" s="36">
        <f t="shared" si="3"/>
        <v>78.019308989433327</v>
      </c>
      <c r="P25" s="32">
        <f t="shared" si="4"/>
        <v>3078.3298554870812</v>
      </c>
      <c r="Q25" s="37">
        <f t="shared" si="5"/>
        <v>1364507.9146662594</v>
      </c>
      <c r="R25" s="32">
        <f t="shared" si="12"/>
        <v>1364.5079146662595</v>
      </c>
    </row>
    <row r="26" spans="1:18">
      <c r="A26" s="42">
        <v>40512</v>
      </c>
      <c r="C26" s="4">
        <f t="shared" si="13"/>
        <v>10195200</v>
      </c>
      <c r="D26" s="47">
        <f t="shared" si="14"/>
        <v>118</v>
      </c>
      <c r="E26" s="4"/>
      <c r="F26" s="4">
        <f t="shared" si="16"/>
        <v>1468800</v>
      </c>
      <c r="G26" s="4">
        <f t="shared" si="15"/>
        <v>17</v>
      </c>
      <c r="H26" s="4">
        <f t="shared" si="7"/>
        <v>4.6575342465753428E-2</v>
      </c>
      <c r="I26" s="39">
        <f t="shared" si="8"/>
        <v>8.9675596102959266E-4</v>
      </c>
      <c r="J26" s="41">
        <f t="shared" si="1"/>
        <v>5.4074384450084438E-2</v>
      </c>
      <c r="K26" s="31">
        <f t="shared" si="9"/>
        <v>2.1335589128625316</v>
      </c>
      <c r="L26" s="50">
        <f t="shared" si="10"/>
        <v>0.94572646846743424</v>
      </c>
      <c r="M26" s="51">
        <f t="shared" si="11"/>
        <v>3.4046152864827635</v>
      </c>
      <c r="N26" s="35">
        <f t="shared" si="2"/>
        <v>1371.5090925924085</v>
      </c>
      <c r="O26" s="36">
        <f t="shared" si="3"/>
        <v>82.701998283322226</v>
      </c>
      <c r="P26" s="32">
        <f t="shared" si="4"/>
        <v>3263.0900442667617</v>
      </c>
      <c r="Q26" s="37">
        <f t="shared" si="5"/>
        <v>1446405.1614657631</v>
      </c>
      <c r="R26" s="32">
        <f t="shared" si="12"/>
        <v>1446.4051614657631</v>
      </c>
    </row>
    <row r="27" spans="1:18">
      <c r="C27" s="4">
        <f t="shared" si="13"/>
        <v>10281600</v>
      </c>
      <c r="D27" s="47">
        <f t="shared" si="14"/>
        <v>119</v>
      </c>
      <c r="E27" s="4"/>
      <c r="F27" s="4">
        <f t="shared" si="16"/>
        <v>1555200</v>
      </c>
      <c r="G27" s="4">
        <f t="shared" si="15"/>
        <v>18</v>
      </c>
      <c r="H27" s="4">
        <f t="shared" si="7"/>
        <v>4.9315068493150684E-2</v>
      </c>
      <c r="I27" s="39">
        <f t="shared" si="8"/>
        <v>8.9269997051688121E-4</v>
      </c>
      <c r="J27" s="41">
        <f t="shared" si="1"/>
        <v>5.3829808222167937E-2</v>
      </c>
      <c r="K27" s="31">
        <f t="shared" si="9"/>
        <v>2.123908913213858</v>
      </c>
      <c r="L27" s="50">
        <f t="shared" si="10"/>
        <v>0.94144898635366048</v>
      </c>
      <c r="M27" s="51">
        <f t="shared" si="11"/>
        <v>3.3892163508731774</v>
      </c>
      <c r="N27" s="35">
        <f t="shared" si="2"/>
        <v>1448.8132702325215</v>
      </c>
      <c r="O27" s="36">
        <f t="shared" si="3"/>
        <v>87.363440195021042</v>
      </c>
      <c r="P27" s="32">
        <f t="shared" si="4"/>
        <v>3447.01189633475</v>
      </c>
      <c r="Q27" s="37">
        <f t="shared" si="5"/>
        <v>1527930.8051129209</v>
      </c>
      <c r="R27" s="32">
        <f t="shared" si="12"/>
        <v>1527.930805112921</v>
      </c>
    </row>
    <row r="28" spans="1:18">
      <c r="A28" t="s">
        <v>54</v>
      </c>
      <c r="C28" s="4">
        <f t="shared" si="13"/>
        <v>10368000</v>
      </c>
      <c r="D28" s="47">
        <f t="shared" si="14"/>
        <v>120</v>
      </c>
      <c r="E28" s="4"/>
      <c r="F28" s="4">
        <f t="shared" si="16"/>
        <v>1641600</v>
      </c>
      <c r="G28" s="4">
        <f t="shared" si="15"/>
        <v>19</v>
      </c>
      <c r="H28" s="4">
        <f t="shared" si="7"/>
        <v>5.2054794520547946E-2</v>
      </c>
      <c r="I28" s="39">
        <f t="shared" si="8"/>
        <v>8.8868782008723682E-4</v>
      </c>
      <c r="J28" s="41">
        <f t="shared" si="1"/>
        <v>5.3587875551260378E-2</v>
      </c>
      <c r="K28" s="31">
        <f t="shared" si="9"/>
        <v>2.1143632177505296</v>
      </c>
      <c r="L28" s="50">
        <f t="shared" si="10"/>
        <v>0.93721773836459643</v>
      </c>
      <c r="M28" s="51">
        <f t="shared" si="11"/>
        <v>3.3739838581125472</v>
      </c>
      <c r="N28" s="35">
        <f t="shared" si="2"/>
        <v>1525.7689100709908</v>
      </c>
      <c r="O28" s="36">
        <f t="shared" si="3"/>
        <v>92.003865277280738</v>
      </c>
      <c r="P28" s="32">
        <f t="shared" si="4"/>
        <v>3630.1045083803888</v>
      </c>
      <c r="Q28" s="37">
        <f t="shared" si="5"/>
        <v>1609088.8778281864</v>
      </c>
      <c r="R28" s="32">
        <f t="shared" si="12"/>
        <v>1609.0888778281865</v>
      </c>
    </row>
    <row r="29" spans="1:18">
      <c r="A29" s="42">
        <v>40613</v>
      </c>
      <c r="C29" s="4">
        <f t="shared" si="13"/>
        <v>10454400</v>
      </c>
      <c r="D29" s="47">
        <f t="shared" si="14"/>
        <v>121</v>
      </c>
      <c r="E29" s="4"/>
      <c r="F29" s="4">
        <f t="shared" si="16"/>
        <v>1728000</v>
      </c>
      <c r="G29" s="4">
        <f t="shared" si="15"/>
        <v>20</v>
      </c>
      <c r="H29" s="4">
        <f t="shared" si="7"/>
        <v>5.4794520547945202E-2</v>
      </c>
      <c r="I29" s="39">
        <f t="shared" si="8"/>
        <v>8.8471870287490937E-4</v>
      </c>
      <c r="J29" s="41">
        <f t="shared" si="1"/>
        <v>5.3348537783357033E-2</v>
      </c>
      <c r="K29" s="31">
        <f t="shared" si="9"/>
        <v>2.1049199067801352</v>
      </c>
      <c r="L29" s="50">
        <f t="shared" si="10"/>
        <v>0.93303187357275497</v>
      </c>
      <c r="M29" s="51">
        <f t="shared" si="11"/>
        <v>3.3589147448619179</v>
      </c>
      <c r="N29" s="35">
        <f t="shared" si="2"/>
        <v>1602.3797648792959</v>
      </c>
      <c r="O29" s="36">
        <f t="shared" si="3"/>
        <v>96.623499822221532</v>
      </c>
      <c r="P29" s="32">
        <f t="shared" si="4"/>
        <v>3812.3768089855726</v>
      </c>
      <c r="Q29" s="37">
        <f t="shared" si="5"/>
        <v>1689883.3373162998</v>
      </c>
      <c r="R29" s="32">
        <f t="shared" si="12"/>
        <v>1689.8833373162997</v>
      </c>
    </row>
    <row r="30" spans="1:18">
      <c r="C30" s="4">
        <f t="shared" si="13"/>
        <v>10886400</v>
      </c>
      <c r="D30" s="47">
        <f t="shared" si="14"/>
        <v>126</v>
      </c>
      <c r="E30" s="4"/>
      <c r="F30" s="4">
        <f t="shared" si="16"/>
        <v>2160000</v>
      </c>
      <c r="G30" s="4">
        <f>G29+5</f>
        <v>25</v>
      </c>
      <c r="H30" s="4">
        <f t="shared" si="7"/>
        <v>6.8493150684931503E-2</v>
      </c>
      <c r="I30" s="39">
        <f t="shared" si="8"/>
        <v>8.6549182282993854E-4</v>
      </c>
      <c r="J30" s="41">
        <f t="shared" si="1"/>
        <v>5.2189156916645295E-2</v>
      </c>
      <c r="K30" s="31">
        <f t="shared" si="9"/>
        <v>2.0591753753031568</v>
      </c>
      <c r="L30" s="50">
        <f t="shared" si="10"/>
        <v>0.91275504224430704</v>
      </c>
      <c r="M30" s="51">
        <f t="shared" si="11"/>
        <v>3.2859181520795051</v>
      </c>
      <c r="N30" s="35">
        <f t="shared" si="2"/>
        <v>1980.3888945526096</v>
      </c>
      <c r="O30" s="36">
        <f t="shared" si="3"/>
        <v>119.41745034152235</v>
      </c>
      <c r="P30" s="32">
        <f t="shared" si="4"/>
        <v>4711.734920675106</v>
      </c>
      <c r="Q30" s="37">
        <f t="shared" si="5"/>
        <v>2088534.9825687527</v>
      </c>
      <c r="R30" s="32">
        <f t="shared" si="12"/>
        <v>2088.5349825687526</v>
      </c>
    </row>
    <row r="31" spans="1:18">
      <c r="A31">
        <f>A29-A26</f>
        <v>101</v>
      </c>
      <c r="C31" s="4">
        <f t="shared" si="13"/>
        <v>11318400</v>
      </c>
      <c r="D31" s="47">
        <f t="shared" si="14"/>
        <v>131</v>
      </c>
      <c r="E31" s="4"/>
      <c r="F31" s="4">
        <f t="shared" si="16"/>
        <v>2592000</v>
      </c>
      <c r="G31" s="4">
        <f t="shared" ref="G31:G44" si="17">G30+5</f>
        <v>30</v>
      </c>
      <c r="H31" s="4">
        <f t="shared" si="7"/>
        <v>8.2191780821917804E-2</v>
      </c>
      <c r="I31" s="39">
        <f t="shared" si="8"/>
        <v>8.4723115879170325E-4</v>
      </c>
      <c r="J31" s="41">
        <f t="shared" si="1"/>
        <v>5.1088038875139706E-2</v>
      </c>
      <c r="K31" s="31">
        <f t="shared" si="9"/>
        <v>2.0157296618575122</v>
      </c>
      <c r="L31" s="50">
        <f t="shared" si="10"/>
        <v>0.89349719053967736</v>
      </c>
      <c r="M31" s="51">
        <f t="shared" si="11"/>
        <v>3.2165898859428386</v>
      </c>
      <c r="N31" s="35">
        <f t="shared" si="2"/>
        <v>2350.30378288373</v>
      </c>
      <c r="O31" s="36">
        <f t="shared" si="3"/>
        <v>141.72331810788893</v>
      </c>
      <c r="P31" s="32">
        <f t="shared" si="4"/>
        <v>5591.8352392648658</v>
      </c>
      <c r="Q31" s="37">
        <f t="shared" si="5"/>
        <v>2478650.3720145682</v>
      </c>
      <c r="R31" s="32">
        <f t="shared" si="12"/>
        <v>2478.6503720145683</v>
      </c>
    </row>
    <row r="32" spans="1:18">
      <c r="C32" s="4">
        <f t="shared" si="13"/>
        <v>11750400</v>
      </c>
      <c r="D32" s="47">
        <f t="shared" si="14"/>
        <v>136</v>
      </c>
      <c r="E32" s="4"/>
      <c r="F32" s="4">
        <f t="shared" si="16"/>
        <v>3024000</v>
      </c>
      <c r="G32" s="4">
        <f t="shared" si="17"/>
        <v>35</v>
      </c>
      <c r="H32" s="4">
        <f t="shared" si="7"/>
        <v>9.5890410958904104E-2</v>
      </c>
      <c r="I32" s="39">
        <f t="shared" si="8"/>
        <v>8.2985659237440562E-4</v>
      </c>
      <c r="J32" s="41">
        <f t="shared" si="1"/>
        <v>5.0040352520176655E-2</v>
      </c>
      <c r="K32" s="31">
        <f t="shared" si="9"/>
        <v>1.9743921490360901</v>
      </c>
      <c r="L32" s="50">
        <f t="shared" si="10"/>
        <v>0.87517382492734486</v>
      </c>
      <c r="M32" s="51">
        <f t="shared" si="11"/>
        <v>3.1506257697384417</v>
      </c>
      <c r="N32" s="35">
        <f t="shared" si="2"/>
        <v>2712.5241696317275</v>
      </c>
      <c r="O32" s="36">
        <f t="shared" si="3"/>
        <v>163.56520742879317</v>
      </c>
      <c r="P32" s="32">
        <f t="shared" si="4"/>
        <v>6453.6288243104636</v>
      </c>
      <c r="Q32" s="37">
        <f t="shared" si="5"/>
        <v>2860651.074605702</v>
      </c>
      <c r="R32" s="32">
        <f t="shared" si="12"/>
        <v>2860.651074605702</v>
      </c>
    </row>
    <row r="33" spans="3:18">
      <c r="C33" s="4">
        <f t="shared" si="13"/>
        <v>12182400</v>
      </c>
      <c r="D33" s="47">
        <f t="shared" si="14"/>
        <v>141</v>
      </c>
      <c r="E33" s="4"/>
      <c r="F33" s="4">
        <f t="shared" si="16"/>
        <v>3456000</v>
      </c>
      <c r="G33" s="4">
        <f t="shared" si="17"/>
        <v>40</v>
      </c>
      <c r="H33" s="4">
        <f t="shared" si="7"/>
        <v>0.1095890410958904</v>
      </c>
      <c r="I33" s="39">
        <f t="shared" si="8"/>
        <v>8.1329724321767467E-4</v>
      </c>
      <c r="J33" s="41">
        <f t="shared" si="1"/>
        <v>4.9041823766025783E-2</v>
      </c>
      <c r="K33" s="31">
        <f t="shared" si="9"/>
        <v>1.9349941985123131</v>
      </c>
      <c r="L33" s="50">
        <f t="shared" si="10"/>
        <v>0.85771019437602525</v>
      </c>
      <c r="M33" s="51">
        <f t="shared" si="11"/>
        <v>3.0877566997536912</v>
      </c>
      <c r="N33" s="35">
        <f t="shared" si="2"/>
        <v>3067.4172322420836</v>
      </c>
      <c r="O33" s="36">
        <f t="shared" si="3"/>
        <v>184.96525910419763</v>
      </c>
      <c r="P33" s="32">
        <f t="shared" si="4"/>
        <v>7297.9892632152214</v>
      </c>
      <c r="Q33" s="37">
        <f t="shared" si="5"/>
        <v>3234924.3188010734</v>
      </c>
      <c r="R33" s="32">
        <f t="shared" si="12"/>
        <v>3234.9243188010732</v>
      </c>
    </row>
    <row r="34" spans="3:18">
      <c r="C34" s="4">
        <f t="shared" si="13"/>
        <v>12614400</v>
      </c>
      <c r="D34" s="47">
        <f t="shared" si="14"/>
        <v>146</v>
      </c>
      <c r="E34" s="4"/>
      <c r="F34" s="4">
        <f t="shared" si="16"/>
        <v>3888000</v>
      </c>
      <c r="G34" s="4">
        <f t="shared" si="17"/>
        <v>45</v>
      </c>
      <c r="H34" s="4">
        <f t="shared" si="7"/>
        <v>0.12328767123287671</v>
      </c>
      <c r="I34" s="39">
        <f t="shared" si="8"/>
        <v>7.9749012091452165E-4</v>
      </c>
      <c r="J34" s="41">
        <f t="shared" si="1"/>
        <v>4.8088654291145651E-2</v>
      </c>
      <c r="K34" s="31">
        <f t="shared" si="9"/>
        <v>1.8973859437114429</v>
      </c>
      <c r="L34" s="50">
        <f t="shared" si="10"/>
        <v>0.84103986866641978</v>
      </c>
      <c r="M34" s="51">
        <f t="shared" si="11"/>
        <v>3.0277435271991111</v>
      </c>
      <c r="N34" s="35">
        <f t="shared" si="2"/>
        <v>3415.3212760141419</v>
      </c>
      <c r="O34" s="36">
        <f t="shared" si="3"/>
        <v>205.94387294365274</v>
      </c>
      <c r="P34" s="32">
        <f t="shared" si="4"/>
        <v>8125.7214508647621</v>
      </c>
      <c r="Q34" s="37">
        <f t="shared" si="5"/>
        <v>3601826.8842485645</v>
      </c>
      <c r="R34" s="32">
        <f t="shared" si="12"/>
        <v>3601.8268842485645</v>
      </c>
    </row>
    <row r="35" spans="3:18">
      <c r="C35" s="4">
        <f t="shared" si="13"/>
        <v>13046400</v>
      </c>
      <c r="D35" s="47">
        <f t="shared" si="14"/>
        <v>151</v>
      </c>
      <c r="E35" s="4"/>
      <c r="F35" s="4">
        <f t="shared" si="16"/>
        <v>4320000</v>
      </c>
      <c r="G35" s="4">
        <f t="shared" si="17"/>
        <v>50</v>
      </c>
      <c r="H35" s="4">
        <f t="shared" si="7"/>
        <v>0.13698630136986301</v>
      </c>
      <c r="I35" s="39">
        <f t="shared" si="8"/>
        <v>7.8237901230012786E-4</v>
      </c>
      <c r="J35" s="41">
        <f t="shared" si="1"/>
        <v>4.7177454441697707E-2</v>
      </c>
      <c r="K35" s="31">
        <f t="shared" si="9"/>
        <v>1.8614336424516247</v>
      </c>
      <c r="L35" s="50">
        <f t="shared" si="10"/>
        <v>0.82510356491650028</v>
      </c>
      <c r="M35" s="51">
        <f t="shared" si="11"/>
        <v>2.9703728336994009</v>
      </c>
      <c r="N35" s="35">
        <f t="shared" si="2"/>
        <v>3756.5488946777368</v>
      </c>
      <c r="O35" s="36">
        <f t="shared" si="3"/>
        <v>226.51989834906752</v>
      </c>
      <c r="P35" s="32">
        <f t="shared" si="4"/>
        <v>8937.5691092608085</v>
      </c>
      <c r="Q35" s="37">
        <f t="shared" si="5"/>
        <v>3961688.4349560323</v>
      </c>
      <c r="R35" s="32">
        <f t="shared" si="12"/>
        <v>3961.6884349560323</v>
      </c>
    </row>
    <row r="36" spans="3:18">
      <c r="C36" s="4">
        <f t="shared" si="13"/>
        <v>13478400</v>
      </c>
      <c r="D36" s="47">
        <f t="shared" si="14"/>
        <v>156</v>
      </c>
      <c r="E36" s="4"/>
      <c r="F36" s="4">
        <f t="shared" si="16"/>
        <v>4752000</v>
      </c>
      <c r="G36" s="4">
        <f t="shared" si="17"/>
        <v>55</v>
      </c>
      <c r="H36" s="4">
        <f t="shared" si="7"/>
        <v>0.15068493150684931</v>
      </c>
      <c r="I36" s="39">
        <f t="shared" si="8"/>
        <v>7.6791355669667775E-4</v>
      </c>
      <c r="J36" s="41">
        <f t="shared" si="1"/>
        <v>4.6305187468809669E-2</v>
      </c>
      <c r="K36" s="31">
        <f t="shared" si="9"/>
        <v>1.8270174767693543</v>
      </c>
      <c r="L36" s="50">
        <f t="shared" si="10"/>
        <v>0.80984817232684148</v>
      </c>
      <c r="M36" s="51">
        <f t="shared" si="11"/>
        <v>2.9154534203766294</v>
      </c>
      <c r="N36" s="35">
        <f t="shared" si="2"/>
        <v>4091.3896923657335</v>
      </c>
      <c r="O36" s="36">
        <f t="shared" si="3"/>
        <v>246.71079844965374</v>
      </c>
      <c r="P36" s="32">
        <f t="shared" si="4"/>
        <v>9734.2212636295371</v>
      </c>
      <c r="Q36" s="37">
        <f t="shared" si="5"/>
        <v>4314814.38990671</v>
      </c>
      <c r="R36" s="32">
        <f t="shared" si="12"/>
        <v>4314.8143899067099</v>
      </c>
    </row>
    <row r="37" spans="3:18">
      <c r="C37" s="4">
        <f t="shared" si="13"/>
        <v>13910400</v>
      </c>
      <c r="D37" s="47">
        <f t="shared" si="14"/>
        <v>161</v>
      </c>
      <c r="E37" s="4"/>
      <c r="F37" s="4">
        <f t="shared" si="16"/>
        <v>5184000</v>
      </c>
      <c r="G37" s="4">
        <f t="shared" si="17"/>
        <v>60</v>
      </c>
      <c r="H37" s="4">
        <f t="shared" si="7"/>
        <v>0.16438356164383561</v>
      </c>
      <c r="I37" s="39">
        <f t="shared" si="8"/>
        <v>7.540484724491358E-4</v>
      </c>
      <c r="J37" s="41">
        <f t="shared" si="1"/>
        <v>4.5469122888682885E-2</v>
      </c>
      <c r="K37" s="31">
        <f t="shared" si="9"/>
        <v>1.794029712695872</v>
      </c>
      <c r="L37" s="50">
        <f t="shared" si="10"/>
        <v>0.79522593647866668</v>
      </c>
      <c r="M37" s="51">
        <f t="shared" si="11"/>
        <v>2.8628133713231998</v>
      </c>
      <c r="N37" s="35">
        <f t="shared" si="2"/>
        <v>4420.1126399399</v>
      </c>
      <c r="O37" s="36">
        <f t="shared" si="3"/>
        <v>266.53279218837594</v>
      </c>
      <c r="P37" s="32">
        <f t="shared" si="4"/>
        <v>10516.31784858456</v>
      </c>
      <c r="Q37" s="37">
        <f t="shared" si="5"/>
        <v>4661488.4080605321</v>
      </c>
      <c r="R37" s="32">
        <f t="shared" si="12"/>
        <v>4661.4884080605325</v>
      </c>
    </row>
    <row r="38" spans="3:18">
      <c r="C38" s="4">
        <f t="shared" si="13"/>
        <v>14342400</v>
      </c>
      <c r="D38" s="47">
        <f t="shared" si="14"/>
        <v>166</v>
      </c>
      <c r="E38" s="4"/>
      <c r="F38" s="4">
        <f t="shared" si="16"/>
        <v>5616000</v>
      </c>
      <c r="G38" s="4">
        <f t="shared" si="17"/>
        <v>65</v>
      </c>
      <c r="H38" s="4">
        <f t="shared" si="7"/>
        <v>0.17808219178082191</v>
      </c>
      <c r="I38" s="39">
        <f t="shared" si="8"/>
        <v>7.4074290614000306E-4</v>
      </c>
      <c r="J38" s="41">
        <f t="shared" si="1"/>
        <v>4.4666797240242181E-2</v>
      </c>
      <c r="K38" s="31">
        <f t="shared" si="9"/>
        <v>1.7623731519109955</v>
      </c>
      <c r="L38" s="50">
        <f t="shared" si="10"/>
        <v>0.7811937730101931</v>
      </c>
      <c r="M38" s="51">
        <f t="shared" si="11"/>
        <v>2.812297582836695</v>
      </c>
      <c r="N38" s="35">
        <f t="shared" si="2"/>
        <v>4742.9681245787742</v>
      </c>
      <c r="O38" s="36">
        <f t="shared" si="3"/>
        <v>286.0009779121001</v>
      </c>
      <c r="P38" s="32">
        <f t="shared" si="4"/>
        <v>11284.454584499821</v>
      </c>
      <c r="Q38" s="37">
        <f t="shared" si="5"/>
        <v>5001974.5498669418</v>
      </c>
      <c r="R38" s="32">
        <f t="shared" si="12"/>
        <v>5001.9745498669417</v>
      </c>
    </row>
    <row r="39" spans="3:18">
      <c r="C39" s="4">
        <f t="shared" si="13"/>
        <v>14774400</v>
      </c>
      <c r="D39" s="47">
        <f t="shared" si="14"/>
        <v>171</v>
      </c>
      <c r="E39" s="4"/>
      <c r="F39" s="4">
        <f t="shared" si="16"/>
        <v>6048000</v>
      </c>
      <c r="G39" s="4">
        <f t="shared" si="17"/>
        <v>70</v>
      </c>
      <c r="H39" s="4">
        <f t="shared" si="7"/>
        <v>0.19178082191780821</v>
      </c>
      <c r="I39" s="39">
        <f t="shared" si="8"/>
        <v>7.2795988196918641E-4</v>
      </c>
      <c r="J39" s="41">
        <f t="shared" si="1"/>
        <v>4.3895980882741936E-2</v>
      </c>
      <c r="K39" s="31">
        <f t="shared" si="9"/>
        <v>1.7319598217094658</v>
      </c>
      <c r="L39" s="50">
        <f t="shared" si="10"/>
        <v>0.76771268692795469</v>
      </c>
      <c r="M39" s="51">
        <f t="shared" si="11"/>
        <v>2.7637656729406368</v>
      </c>
      <c r="N39" s="35">
        <f t="shared" si="2"/>
        <v>5060.1897405869349</v>
      </c>
      <c r="O39" s="36">
        <f t="shared" si="3"/>
        <v>305.12944135739218</v>
      </c>
      <c r="P39" s="32">
        <f t="shared" si="4"/>
        <v>12039.187238197264</v>
      </c>
      <c r="Q39" s="37">
        <f t="shared" si="5"/>
        <v>5336519.165867582</v>
      </c>
      <c r="R39" s="32">
        <f t="shared" si="12"/>
        <v>5336.5191658675822</v>
      </c>
    </row>
    <row r="40" spans="3:18">
      <c r="C40" s="4">
        <f t="shared" si="13"/>
        <v>15206400</v>
      </c>
      <c r="D40" s="47">
        <f t="shared" si="14"/>
        <v>176</v>
      </c>
      <c r="E40" s="4"/>
      <c r="F40" s="4">
        <f t="shared" si="16"/>
        <v>6480000</v>
      </c>
      <c r="G40" s="4">
        <f t="shared" si="17"/>
        <v>75</v>
      </c>
      <c r="H40" s="4">
        <f t="shared" si="7"/>
        <v>0.20547945205479451</v>
      </c>
      <c r="I40" s="39">
        <f t="shared" si="8"/>
        <v>7.1566583344551398E-4</v>
      </c>
      <c r="J40" s="41">
        <f t="shared" si="1"/>
        <v>4.3154649756764488E-2</v>
      </c>
      <c r="K40" s="31">
        <f t="shared" si="9"/>
        <v>1.7027098608028997</v>
      </c>
      <c r="L40" s="50">
        <f t="shared" si="10"/>
        <v>0.7547472787246895</v>
      </c>
      <c r="M40" s="51">
        <f t="shared" si="11"/>
        <v>2.7170902034088824</v>
      </c>
      <c r="N40" s="35">
        <f t="shared" si="2"/>
        <v>5371.9958606821974</v>
      </c>
      <c r="O40" s="36">
        <f t="shared" si="3"/>
        <v>323.93135039913648</v>
      </c>
      <c r="P40" s="32">
        <f t="shared" si="4"/>
        <v>12781.035361348329</v>
      </c>
      <c r="Q40" s="37">
        <f t="shared" si="5"/>
        <v>5665352.5537891528</v>
      </c>
      <c r="R40" s="32">
        <f t="shared" si="12"/>
        <v>5665.3525537891528</v>
      </c>
    </row>
    <row r="41" spans="3:18">
      <c r="C41" s="4">
        <f t="shared" si="13"/>
        <v>15638400</v>
      </c>
      <c r="D41" s="47">
        <f t="shared" si="14"/>
        <v>181</v>
      </c>
      <c r="E41" s="4"/>
      <c r="F41" s="4">
        <f t="shared" si="16"/>
        <v>6912000</v>
      </c>
      <c r="G41" s="4">
        <f t="shared" si="17"/>
        <v>80</v>
      </c>
      <c r="H41" s="4">
        <f t="shared" si="7"/>
        <v>0.21917808219178081</v>
      </c>
      <c r="I41" s="39">
        <f t="shared" si="8"/>
        <v>7.0383020312882378E-4</v>
      </c>
      <c r="J41" s="41">
        <f t="shared" si="1"/>
        <v>4.2440961248668072E-2</v>
      </c>
      <c r="K41" s="31">
        <f t="shared" si="9"/>
        <v>1.6745505670274474</v>
      </c>
      <c r="L41" s="50">
        <f t="shared" si="10"/>
        <v>0.74226532226393949</v>
      </c>
      <c r="M41" s="51">
        <f t="shared" si="11"/>
        <v>2.6721551601501821</v>
      </c>
      <c r="N41" s="35">
        <f t="shared" si="2"/>
        <v>5678.5910201386587</v>
      </c>
      <c r="O41" s="36">
        <f t="shared" si="3"/>
        <v>342.41903851436109</v>
      </c>
      <c r="P41" s="32">
        <f t="shared" si="4"/>
        <v>13510.485583622631</v>
      </c>
      <c r="Q41" s="37">
        <f t="shared" si="5"/>
        <v>5988690.4182724422</v>
      </c>
      <c r="R41" s="32">
        <f t="shared" si="12"/>
        <v>5988.690418272442</v>
      </c>
    </row>
    <row r="42" spans="3:18">
      <c r="C42" s="4">
        <f t="shared" si="13"/>
        <v>16070400</v>
      </c>
      <c r="D42" s="47">
        <f t="shared" si="14"/>
        <v>186</v>
      </c>
      <c r="E42" s="4"/>
      <c r="F42" s="4">
        <f t="shared" si="16"/>
        <v>7344000</v>
      </c>
      <c r="G42" s="4">
        <f t="shared" si="17"/>
        <v>85</v>
      </c>
      <c r="H42" s="4">
        <f t="shared" si="7"/>
        <v>0.23287671232876711</v>
      </c>
      <c r="I42" s="39">
        <f t="shared" si="8"/>
        <v>6.9242509895299856E-4</v>
      </c>
      <c r="J42" s="41">
        <f t="shared" si="1"/>
        <v>4.1753233466865811E-2</v>
      </c>
      <c r="K42" s="31">
        <f t="shared" si="9"/>
        <v>1.6474155796686576</v>
      </c>
      <c r="L42" s="50">
        <f t="shared" si="10"/>
        <v>0.73023740233539791</v>
      </c>
      <c r="M42" s="51">
        <f t="shared" si="11"/>
        <v>2.6288546484074322</v>
      </c>
      <c r="N42" s="35">
        <f t="shared" si="2"/>
        <v>5980.1671406012647</v>
      </c>
      <c r="O42" s="36">
        <f t="shared" si="3"/>
        <v>360.60407857825624</v>
      </c>
      <c r="P42" s="32">
        <f t="shared" si="4"/>
        <v>14227.994524383677</v>
      </c>
      <c r="Q42" s="37">
        <f t="shared" si="5"/>
        <v>6306735.1615175875</v>
      </c>
      <c r="R42" s="32">
        <f t="shared" si="12"/>
        <v>6306.7351615175876</v>
      </c>
    </row>
    <row r="43" spans="3:18">
      <c r="C43" s="4">
        <f t="shared" si="13"/>
        <v>16502400</v>
      </c>
      <c r="D43" s="47">
        <f t="shared" si="14"/>
        <v>191</v>
      </c>
      <c r="E43" s="4"/>
      <c r="F43" s="4">
        <f t="shared" si="16"/>
        <v>7776000</v>
      </c>
      <c r="G43" s="4">
        <f t="shared" si="17"/>
        <v>90</v>
      </c>
      <c r="H43" s="4">
        <f t="shared" si="7"/>
        <v>0.24657534246575341</v>
      </c>
      <c r="I43" s="39">
        <f t="shared" si="8"/>
        <v>6.814249978459385E-4</v>
      </c>
      <c r="J43" s="41">
        <f t="shared" si="1"/>
        <v>4.1089927370110087E-2</v>
      </c>
      <c r="K43" s="31">
        <f t="shared" si="9"/>
        <v>1.6212441743150636</v>
      </c>
      <c r="L43" s="50">
        <f t="shared" si="10"/>
        <v>0.71863660209001046</v>
      </c>
      <c r="M43" s="51">
        <f t="shared" si="11"/>
        <v>2.5870917675240377</v>
      </c>
      <c r="N43" s="35">
        <f t="shared" si="2"/>
        <v>6276.9046159558156</v>
      </c>
      <c r="O43" s="36">
        <f t="shared" si="3"/>
        <v>378.49734834213564</v>
      </c>
      <c r="P43" s="32">
        <f t="shared" si="4"/>
        <v>14933.991376187305</v>
      </c>
      <c r="Q43" s="37">
        <f t="shared" si="5"/>
        <v>6619677.0284518199</v>
      </c>
      <c r="R43" s="32">
        <f t="shared" si="12"/>
        <v>6619.6770284518198</v>
      </c>
    </row>
    <row r="44" spans="3:18">
      <c r="C44" s="4">
        <f t="shared" si="13"/>
        <v>16934400</v>
      </c>
      <c r="D44" s="47">
        <f t="shared" si="14"/>
        <v>196</v>
      </c>
      <c r="E44" s="4"/>
      <c r="F44" s="4">
        <f t="shared" si="16"/>
        <v>8208000</v>
      </c>
      <c r="G44" s="4">
        <f t="shared" si="17"/>
        <v>95</v>
      </c>
      <c r="H44" s="4">
        <f t="shared" si="7"/>
        <v>0.26027397260273971</v>
      </c>
      <c r="I44" s="39">
        <f t="shared" si="8"/>
        <v>6.7080648908597075E-4</v>
      </c>
      <c r="J44" s="41">
        <f t="shared" si="1"/>
        <v>4.0449631291884038E-2</v>
      </c>
      <c r="K44" s="31">
        <f t="shared" si="9"/>
        <v>1.5959806522525766</v>
      </c>
      <c r="L44" s="50">
        <f t="shared" si="10"/>
        <v>0.7074382323814612</v>
      </c>
      <c r="M44" s="51">
        <f t="shared" si="11"/>
        <v>2.5467776365732604</v>
      </c>
      <c r="N44" s="35">
        <f t="shared" si="2"/>
        <v>6568.9732789863056</v>
      </c>
      <c r="O44" s="36">
        <f t="shared" si="3"/>
        <v>396.10908872287416</v>
      </c>
      <c r="P44" s="32">
        <f t="shared" si="4"/>
        <v>15628.880204649722</v>
      </c>
      <c r="Q44" s="37">
        <f t="shared" si="5"/>
        <v>6927695.1261745226</v>
      </c>
      <c r="R44" s="32">
        <f t="shared" si="12"/>
        <v>6927.6951261745226</v>
      </c>
    </row>
    <row r="45" spans="3:18">
      <c r="C45" s="4">
        <f t="shared" si="13"/>
        <v>17366400</v>
      </c>
      <c r="D45" s="47">
        <f t="shared" si="14"/>
        <v>201</v>
      </c>
      <c r="E45" s="4"/>
      <c r="F45" s="4">
        <f t="shared" si="16"/>
        <v>8640000</v>
      </c>
      <c r="G45" s="4">
        <f>G44+5</f>
        <v>100</v>
      </c>
      <c r="H45" s="4">
        <f t="shared" si="7"/>
        <v>0.27397260273972601</v>
      </c>
      <c r="I45" s="39">
        <f t="shared" si="8"/>
        <v>6.6054805120246897E-4</v>
      </c>
      <c r="J45" s="41">
        <f t="shared" si="1"/>
        <v>3.9831047487508875E-2</v>
      </c>
      <c r="K45" s="31">
        <f t="shared" si="9"/>
        <v>1.5715738096671503</v>
      </c>
      <c r="L45" s="50">
        <f t="shared" si="10"/>
        <v>0.69661959648366589</v>
      </c>
      <c r="M45" s="51">
        <f t="shared" si="11"/>
        <v>2.5078305473411975</v>
      </c>
      <c r="N45" s="35">
        <f t="shared" si="2"/>
        <v>6856.5332646117131</v>
      </c>
      <c r="O45" s="36">
        <f t="shared" si="3"/>
        <v>413.44895585608629</v>
      </c>
      <c r="P45" s="32">
        <f t="shared" si="4"/>
        <v>16313.04200225774</v>
      </c>
      <c r="Q45" s="37">
        <f t="shared" si="5"/>
        <v>7230958.3343341043</v>
      </c>
      <c r="R45" s="32">
        <f t="shared" si="12"/>
        <v>7230.9583343341046</v>
      </c>
    </row>
    <row r="46" spans="3:18">
      <c r="C46" s="4">
        <f t="shared" si="13"/>
        <v>18230400</v>
      </c>
      <c r="D46" s="47">
        <f t="shared" si="14"/>
        <v>211</v>
      </c>
      <c r="E46" s="4"/>
      <c r="F46" s="4">
        <f t="shared" si="16"/>
        <v>9504000</v>
      </c>
      <c r="G46" s="4">
        <f>G45+10</f>
        <v>110</v>
      </c>
      <c r="H46" s="4">
        <f t="shared" si="7"/>
        <v>0.30136986301369861</v>
      </c>
      <c r="I46" s="39">
        <f t="shared" si="8"/>
        <v>6.4103360473641258E-4</v>
      </c>
      <c r="J46" s="41">
        <f t="shared" si="1"/>
        <v>3.865432636560568E-2</v>
      </c>
      <c r="K46" s="31">
        <f t="shared" si="9"/>
        <v>1.5251451010813377</v>
      </c>
      <c r="L46" s="50">
        <f t="shared" si="10"/>
        <v>0.67603949516016748</v>
      </c>
      <c r="M46" s="51">
        <f t="shared" si="11"/>
        <v>2.4337421825766028</v>
      </c>
      <c r="N46" s="35">
        <f t="shared" si="2"/>
        <v>7418.7238142971737</v>
      </c>
      <c r="O46" s="36">
        <f t="shared" si="3"/>
        <v>447.34904600211956</v>
      </c>
      <c r="P46" s="32">
        <f t="shared" si="4"/>
        <v>17650.60395905963</v>
      </c>
      <c r="Q46" s="37">
        <f t="shared" si="5"/>
        <v>7823849.2726328149</v>
      </c>
      <c r="R46" s="32">
        <f t="shared" si="12"/>
        <v>7823.849272632815</v>
      </c>
    </row>
    <row r="47" spans="3:18">
      <c r="C47" s="4">
        <f t="shared" si="13"/>
        <v>19094400</v>
      </c>
      <c r="D47" s="47">
        <f t="shared" si="14"/>
        <v>221</v>
      </c>
      <c r="E47" s="4"/>
      <c r="F47" s="4">
        <f t="shared" si="16"/>
        <v>10368000</v>
      </c>
      <c r="G47" s="4">
        <f t="shared" ref="G47:G65" si="18">G46+10</f>
        <v>120</v>
      </c>
      <c r="H47" s="4">
        <f t="shared" si="7"/>
        <v>0.32876712328767121</v>
      </c>
      <c r="I47" s="39">
        <f t="shared" si="8"/>
        <v>6.2274045295107063E-4</v>
      </c>
      <c r="J47" s="41">
        <f t="shared" si="1"/>
        <v>3.7551249312949557E-2</v>
      </c>
      <c r="K47" s="31">
        <f t="shared" si="9"/>
        <v>1.4816220928917379</v>
      </c>
      <c r="L47" s="50">
        <f t="shared" si="10"/>
        <v>0.65674738160094759</v>
      </c>
      <c r="M47" s="51">
        <f t="shared" si="11"/>
        <v>2.3642905737634115</v>
      </c>
      <c r="N47" s="35">
        <f t="shared" si="2"/>
        <v>7964.5908755577511</v>
      </c>
      <c r="O47" s="36">
        <f t="shared" si="3"/>
        <v>480.2648297961324</v>
      </c>
      <c r="P47" s="32">
        <f t="shared" si="4"/>
        <v>18949.329124436201</v>
      </c>
      <c r="Q47" s="37">
        <f t="shared" si="5"/>
        <v>8399525.3211153373</v>
      </c>
      <c r="R47" s="32">
        <f t="shared" si="12"/>
        <v>8399.5253211153376</v>
      </c>
    </row>
    <row r="48" spans="3:18">
      <c r="C48" s="4">
        <f t="shared" si="13"/>
        <v>19958400</v>
      </c>
      <c r="D48" s="47">
        <f t="shared" si="14"/>
        <v>231</v>
      </c>
      <c r="E48" s="4"/>
      <c r="F48" s="4">
        <f t="shared" si="16"/>
        <v>11232000</v>
      </c>
      <c r="G48" s="4">
        <f t="shared" si="18"/>
        <v>130</v>
      </c>
      <c r="H48" s="4">
        <f t="shared" si="7"/>
        <v>0.35616438356164382</v>
      </c>
      <c r="I48" s="39">
        <f t="shared" si="8"/>
        <v>6.0554739357940855E-4</v>
      </c>
      <c r="J48" s="41">
        <f t="shared" si="1"/>
        <v>3.6514507832838335E-2</v>
      </c>
      <c r="K48" s="31">
        <f t="shared" si="9"/>
        <v>1.4407164210524692</v>
      </c>
      <c r="L48" s="50">
        <f t="shared" si="10"/>
        <v>0.63861543486368322</v>
      </c>
      <c r="M48" s="51">
        <f t="shared" si="11"/>
        <v>2.2990155655092597</v>
      </c>
      <c r="N48" s="35">
        <f t="shared" si="2"/>
        <v>8495.1359865084869</v>
      </c>
      <c r="O48" s="36">
        <f t="shared" si="3"/>
        <v>512.25669998646174</v>
      </c>
      <c r="P48" s="32">
        <f t="shared" si="4"/>
        <v>20211.600354665836</v>
      </c>
      <c r="Q48" s="37">
        <f t="shared" si="5"/>
        <v>8959042.710401522</v>
      </c>
      <c r="R48" s="32">
        <f t="shared" si="12"/>
        <v>8959.0427104015216</v>
      </c>
    </row>
    <row r="49" spans="3:18">
      <c r="C49" s="4">
        <f t="shared" si="13"/>
        <v>20822400</v>
      </c>
      <c r="D49" s="47">
        <f t="shared" si="14"/>
        <v>241</v>
      </c>
      <c r="E49" s="4"/>
      <c r="F49" s="4">
        <f t="shared" si="16"/>
        <v>12096000</v>
      </c>
      <c r="G49" s="4">
        <f t="shared" si="18"/>
        <v>140</v>
      </c>
      <c r="H49" s="4">
        <f t="shared" si="7"/>
        <v>0.38356164383561642</v>
      </c>
      <c r="I49" s="39">
        <f t="shared" si="8"/>
        <v>5.8934967709527251E-4</v>
      </c>
      <c r="J49" s="41">
        <f t="shared" si="1"/>
        <v>3.5537785528844928E-2</v>
      </c>
      <c r="K49" s="31">
        <f t="shared" si="9"/>
        <v>1.4021788658261054</v>
      </c>
      <c r="L49" s="50">
        <f t="shared" si="10"/>
        <v>0.62153318520660694</v>
      </c>
      <c r="M49" s="51">
        <f t="shared" si="11"/>
        <v>2.2375194667437852</v>
      </c>
      <c r="N49" s="35">
        <f t="shared" si="2"/>
        <v>9011.2633000109417</v>
      </c>
      <c r="O49" s="36">
        <f t="shared" si="3"/>
        <v>543.37917699065974</v>
      </c>
      <c r="P49" s="32">
        <f t="shared" si="4"/>
        <v>21439.568807343472</v>
      </c>
      <c r="Q49" s="37">
        <f t="shared" si="5"/>
        <v>9503354.9677940924</v>
      </c>
      <c r="R49" s="32">
        <f t="shared" si="12"/>
        <v>9503.3549677940919</v>
      </c>
    </row>
    <row r="50" spans="3:18">
      <c r="C50" s="4">
        <f t="shared" si="13"/>
        <v>21686400</v>
      </c>
      <c r="D50" s="47">
        <f t="shared" si="14"/>
        <v>251</v>
      </c>
      <c r="E50" s="4"/>
      <c r="F50" s="4">
        <f t="shared" si="16"/>
        <v>12960000</v>
      </c>
      <c r="G50" s="4">
        <f t="shared" si="18"/>
        <v>150</v>
      </c>
      <c r="H50" s="4">
        <f t="shared" si="7"/>
        <v>0.41095890410958902</v>
      </c>
      <c r="I50" s="39">
        <f t="shared" si="8"/>
        <v>5.7405620441193538E-4</v>
      </c>
      <c r="J50" s="41">
        <f t="shared" si="1"/>
        <v>3.4615589126039702E-2</v>
      </c>
      <c r="K50" s="31">
        <f t="shared" si="9"/>
        <v>1.3657926845570225</v>
      </c>
      <c r="L50" s="50">
        <f t="shared" si="10"/>
        <v>0.60540455875754551</v>
      </c>
      <c r="M50" s="51">
        <f t="shared" si="11"/>
        <v>2.1794564115271635</v>
      </c>
      <c r="N50" s="35">
        <f t="shared" si="2"/>
        <v>9513.792541645189</v>
      </c>
      <c r="O50" s="36">
        <f t="shared" si="3"/>
        <v>573.68169026120484</v>
      </c>
      <c r="P50" s="32">
        <f t="shared" si="4"/>
        <v>22635.184770946096</v>
      </c>
      <c r="Q50" s="37">
        <f t="shared" si="5"/>
        <v>10033326.582866177</v>
      </c>
      <c r="R50" s="32">
        <f t="shared" si="12"/>
        <v>10033.326582866177</v>
      </c>
    </row>
    <row r="51" spans="3:18">
      <c r="C51" s="4">
        <f t="shared" si="13"/>
        <v>22550400</v>
      </c>
      <c r="D51" s="47">
        <f t="shared" si="14"/>
        <v>261</v>
      </c>
      <c r="E51" s="4"/>
      <c r="F51" s="4">
        <f t="shared" si="16"/>
        <v>13824000</v>
      </c>
      <c r="G51" s="4">
        <f t="shared" si="18"/>
        <v>160</v>
      </c>
      <c r="H51" s="4">
        <f t="shared" si="7"/>
        <v>0.43835616438356162</v>
      </c>
      <c r="I51" s="39">
        <f t="shared" si="8"/>
        <v>5.5958729211314461E-4</v>
      </c>
      <c r="J51" s="41">
        <f t="shared" si="1"/>
        <v>3.3743113714422616E-2</v>
      </c>
      <c r="K51" s="31">
        <f t="shared" si="9"/>
        <v>1.3313682947162588</v>
      </c>
      <c r="L51" s="50">
        <f t="shared" si="10"/>
        <v>0.59014552070756154</v>
      </c>
      <c r="M51" s="51">
        <f t="shared" si="11"/>
        <v>2.1245238745472217</v>
      </c>
      <c r="N51" s="35">
        <f t="shared" si="2"/>
        <v>10003.469802688564</v>
      </c>
      <c r="O51" s="36">
        <f t="shared" si="3"/>
        <v>603.20922910212039</v>
      </c>
      <c r="P51" s="32">
        <f t="shared" si="4"/>
        <v>23800.223343453261</v>
      </c>
      <c r="Q51" s="37">
        <f t="shared" si="5"/>
        <v>10549744.389828574</v>
      </c>
      <c r="R51" s="32">
        <f t="shared" si="12"/>
        <v>10549.744389828575</v>
      </c>
    </row>
    <row r="52" spans="3:18">
      <c r="C52" s="4">
        <f t="shared" si="13"/>
        <v>23414400</v>
      </c>
      <c r="D52" s="47">
        <f t="shared" si="14"/>
        <v>271</v>
      </c>
      <c r="E52" s="4"/>
      <c r="F52" s="4">
        <f t="shared" si="16"/>
        <v>14688000</v>
      </c>
      <c r="G52" s="4">
        <f t="shared" si="18"/>
        <v>170</v>
      </c>
      <c r="H52" s="4">
        <f t="shared" si="7"/>
        <v>0.46575342465753422</v>
      </c>
      <c r="I52" s="39">
        <f t="shared" si="8"/>
        <v>5.4587287332184592E-4</v>
      </c>
      <c r="J52" s="41">
        <f t="shared" si="1"/>
        <v>3.2916134261307309E-2</v>
      </c>
      <c r="K52" s="31">
        <f t="shared" si="9"/>
        <v>1.2987389934141411</v>
      </c>
      <c r="L52" s="50">
        <f t="shared" si="10"/>
        <v>0.5756821779318001</v>
      </c>
      <c r="M52" s="51">
        <f t="shared" si="11"/>
        <v>2.0724558405544804</v>
      </c>
      <c r="N52" s="35">
        <f t="shared" si="2"/>
        <v>10480.976598553907</v>
      </c>
      <c r="O52" s="36">
        <f t="shared" si="3"/>
        <v>632.00288889280057</v>
      </c>
      <c r="P52" s="32">
        <f t="shared" si="4"/>
        <v>24936.30598415434</v>
      </c>
      <c r="Q52" s="37">
        <f t="shared" si="5"/>
        <v>11053327.120635789</v>
      </c>
      <c r="R52" s="32">
        <f t="shared" si="12"/>
        <v>11053.327120635789</v>
      </c>
    </row>
    <row r="53" spans="3:18">
      <c r="C53" s="4">
        <f t="shared" si="13"/>
        <v>24278400</v>
      </c>
      <c r="D53" s="47">
        <f t="shared" si="14"/>
        <v>281</v>
      </c>
      <c r="E53" s="4"/>
      <c r="F53" s="4">
        <f t="shared" si="16"/>
        <v>15552000</v>
      </c>
      <c r="G53" s="4">
        <f t="shared" si="18"/>
        <v>180</v>
      </c>
      <c r="H53" s="4">
        <f t="shared" si="7"/>
        <v>0.49315068493150682</v>
      </c>
      <c r="I53" s="39">
        <f t="shared" si="8"/>
        <v>5.3285103662364908E-4</v>
      </c>
      <c r="J53" s="41">
        <f t="shared" si="1"/>
        <v>3.2130917508406041E-2</v>
      </c>
      <c r="K53" s="31">
        <f t="shared" si="9"/>
        <v>1.2677574812116688</v>
      </c>
      <c r="L53" s="50">
        <f t="shared" si="10"/>
        <v>0.56194923812573971</v>
      </c>
      <c r="M53" s="51">
        <f t="shared" si="11"/>
        <v>2.023017257252663</v>
      </c>
      <c r="N53" s="35">
        <f t="shared" si="2"/>
        <v>10946.937524859282</v>
      </c>
      <c r="O53" s="36">
        <f t="shared" si="3"/>
        <v>660.10033274901468</v>
      </c>
      <c r="P53" s="32">
        <f t="shared" si="4"/>
        <v>26044.918728945126</v>
      </c>
      <c r="Q53" s="37">
        <f t="shared" si="5"/>
        <v>11544733.479142342</v>
      </c>
      <c r="R53" s="32">
        <f t="shared" si="12"/>
        <v>11544.733479142342</v>
      </c>
    </row>
    <row r="54" spans="3:18">
      <c r="C54" s="4">
        <f t="shared" si="13"/>
        <v>25142400</v>
      </c>
      <c r="D54" s="47">
        <f t="shared" si="14"/>
        <v>291</v>
      </c>
      <c r="E54" s="4"/>
      <c r="F54" s="4">
        <f t="shared" si="16"/>
        <v>16416000</v>
      </c>
      <c r="G54" s="4">
        <f t="shared" si="18"/>
        <v>190</v>
      </c>
      <c r="H54" s="4">
        <f t="shared" si="7"/>
        <v>0.52054794520547942</v>
      </c>
      <c r="I54" s="39">
        <f t="shared" si="8"/>
        <v>5.2046682996196669E-4</v>
      </c>
      <c r="J54" s="41">
        <f t="shared" si="1"/>
        <v>3.1384149846706587E-2</v>
      </c>
      <c r="K54" s="31">
        <f t="shared" si="9"/>
        <v>1.238293016351655</v>
      </c>
      <c r="L54" s="50">
        <f t="shared" si="10"/>
        <v>0.54888874838282586</v>
      </c>
      <c r="M54" s="51">
        <f t="shared" si="11"/>
        <v>1.9759994941781731</v>
      </c>
      <c r="N54" s="35">
        <f t="shared" si="2"/>
        <v>11401.926770140133</v>
      </c>
      <c r="O54" s="36">
        <f t="shared" si="3"/>
        <v>687.53618423944999</v>
      </c>
      <c r="P54" s="32">
        <f t="shared" si="4"/>
        <v>27127.42768535174</v>
      </c>
      <c r="Q54" s="37">
        <f t="shared" si="5"/>
        <v>12024569.009464424</v>
      </c>
      <c r="R54" s="32">
        <f t="shared" si="12"/>
        <v>12024.569009464423</v>
      </c>
    </row>
    <row r="55" spans="3:18">
      <c r="C55" s="4">
        <f t="shared" si="13"/>
        <v>26006400</v>
      </c>
      <c r="D55" s="47">
        <f t="shared" si="14"/>
        <v>301</v>
      </c>
      <c r="E55" s="4"/>
      <c r="F55" s="4">
        <f t="shared" si="16"/>
        <v>17280000</v>
      </c>
      <c r="G55" s="4">
        <f t="shared" si="18"/>
        <v>200</v>
      </c>
      <c r="H55" s="4">
        <f t="shared" si="7"/>
        <v>0.54794520547945202</v>
      </c>
      <c r="I55" s="39">
        <f t="shared" si="8"/>
        <v>5.0867127415179668E-4</v>
      </c>
      <c r="J55" s="41">
        <f t="shared" si="1"/>
        <v>3.0672877831353338E-2</v>
      </c>
      <c r="K55" s="31">
        <f t="shared" si="9"/>
        <v>1.2102290677138774</v>
      </c>
      <c r="L55" s="50">
        <f t="shared" si="10"/>
        <v>0.53644905483771155</v>
      </c>
      <c r="M55" s="51">
        <f t="shared" si="11"/>
        <v>1.9312165974157616</v>
      </c>
      <c r="N55" s="35">
        <f t="shared" si="2"/>
        <v>11846.473689155999</v>
      </c>
      <c r="O55" s="36">
        <f t="shared" si="3"/>
        <v>714.3423634561068</v>
      </c>
      <c r="P55" s="32">
        <f t="shared" si="4"/>
        <v>28185.09229252415</v>
      </c>
      <c r="Q55" s="37">
        <f t="shared" si="5"/>
        <v>12493391.97363659</v>
      </c>
      <c r="R55" s="32">
        <f t="shared" si="12"/>
        <v>12493.39197363659</v>
      </c>
    </row>
    <row r="56" spans="3:18">
      <c r="C56" s="4">
        <f t="shared" si="13"/>
        <v>26870400</v>
      </c>
      <c r="D56" s="47">
        <f t="shared" si="14"/>
        <v>311</v>
      </c>
      <c r="E56" s="4"/>
      <c r="F56" s="4">
        <f t="shared" si="16"/>
        <v>18144000</v>
      </c>
      <c r="G56" s="4">
        <f t="shared" si="18"/>
        <v>210</v>
      </c>
      <c r="H56" s="4">
        <f t="shared" si="7"/>
        <v>0.57534246575342463</v>
      </c>
      <c r="I56" s="39">
        <f t="shared" si="8"/>
        <v>4.9742054364987766E-4</v>
      </c>
      <c r="J56" s="41">
        <f t="shared" si="1"/>
        <v>2.9994458782087622E-2</v>
      </c>
      <c r="K56" s="31">
        <f t="shared" si="9"/>
        <v>1.1834613657060493</v>
      </c>
      <c r="L56" s="50">
        <f t="shared" si="10"/>
        <v>0.52458393869948994</v>
      </c>
      <c r="M56" s="51">
        <f t="shared" si="11"/>
        <v>1.8885021793181636</v>
      </c>
      <c r="N56" s="35">
        <f t="shared" si="2"/>
        <v>12281.067598784914</v>
      </c>
      <c r="O56" s="36">
        <f t="shared" si="3"/>
        <v>740.54837620673027</v>
      </c>
      <c r="P56" s="32">
        <f t="shared" si="4"/>
        <v>29219.076731612749</v>
      </c>
      <c r="Q56" s="37">
        <f t="shared" si="5"/>
        <v>12951718.409402816</v>
      </c>
      <c r="R56" s="32">
        <f t="shared" si="12"/>
        <v>12951.718409402816</v>
      </c>
    </row>
    <row r="57" spans="3:18">
      <c r="C57" s="4">
        <f t="shared" si="13"/>
        <v>27734400</v>
      </c>
      <c r="D57" s="47">
        <f t="shared" si="14"/>
        <v>321</v>
      </c>
      <c r="E57" s="4"/>
      <c r="F57" s="4">
        <f t="shared" si="16"/>
        <v>19008000</v>
      </c>
      <c r="G57" s="4">
        <f t="shared" si="18"/>
        <v>220</v>
      </c>
      <c r="H57" s="4">
        <f t="shared" si="7"/>
        <v>0.60273972602739723</v>
      </c>
      <c r="I57" s="39">
        <f t="shared" si="8"/>
        <v>4.8667528184684328E-4</v>
      </c>
      <c r="J57" s="41">
        <f t="shared" si="1"/>
        <v>2.934651949536465E-2</v>
      </c>
      <c r="K57" s="31">
        <f t="shared" si="9"/>
        <v>1.1578962732091076</v>
      </c>
      <c r="L57" s="50">
        <f t="shared" si="10"/>
        <v>0.51325189415297312</v>
      </c>
      <c r="M57" s="51">
        <f t="shared" si="11"/>
        <v>1.8477068189507031</v>
      </c>
      <c r="N57" s="35">
        <f t="shared" si="2"/>
        <v>12706.161926293968</v>
      </c>
      <c r="O57" s="36">
        <f t="shared" si="3"/>
        <v>766.18156415552619</v>
      </c>
      <c r="P57" s="32">
        <f t="shared" si="4"/>
        <v>30230.459795320439</v>
      </c>
      <c r="Q57" s="37">
        <f t="shared" si="5"/>
        <v>13400026.505017925</v>
      </c>
      <c r="R57" s="32">
        <f t="shared" si="12"/>
        <v>13400.026505017926</v>
      </c>
    </row>
    <row r="58" spans="3:18">
      <c r="C58" s="4">
        <f t="shared" si="13"/>
        <v>28598400</v>
      </c>
      <c r="D58" s="47">
        <f t="shared" si="14"/>
        <v>331</v>
      </c>
      <c r="E58" s="4"/>
      <c r="F58" s="4">
        <f t="shared" si="16"/>
        <v>19872000</v>
      </c>
      <c r="G58" s="4">
        <f t="shared" si="18"/>
        <v>230</v>
      </c>
      <c r="H58" s="4">
        <f t="shared" si="7"/>
        <v>0.63013698630136983</v>
      </c>
      <c r="I58" s="39">
        <f t="shared" si="8"/>
        <v>4.7640002535903337E-4</v>
      </c>
      <c r="J58" s="41">
        <f t="shared" si="1"/>
        <v>2.8726921529149713E-2</v>
      </c>
      <c r="K58" s="31">
        <f t="shared" si="9"/>
        <v>1.1334494158541311</v>
      </c>
      <c r="L58" s="50">
        <f t="shared" si="10"/>
        <v>0.50241552121193755</v>
      </c>
      <c r="M58" s="51">
        <f t="shared" si="11"/>
        <v>1.808695876362975</v>
      </c>
      <c r="N58" s="35">
        <f t="shared" si="2"/>
        <v>13122.177814728606</v>
      </c>
      <c r="O58" s="36">
        <f t="shared" si="3"/>
        <v>791.26732222813484</v>
      </c>
      <c r="P58" s="32">
        <f t="shared" si="4"/>
        <v>31220.243465833286</v>
      </c>
      <c r="Q58" s="37">
        <f t="shared" si="5"/>
        <v>13838760.401521847</v>
      </c>
      <c r="R58" s="32">
        <f t="shared" si="12"/>
        <v>13838.760401521846</v>
      </c>
    </row>
    <row r="59" spans="3:18">
      <c r="C59" s="4">
        <f t="shared" si="13"/>
        <v>29462400</v>
      </c>
      <c r="D59" s="47">
        <f t="shared" si="14"/>
        <v>341</v>
      </c>
      <c r="E59" s="4"/>
      <c r="F59" s="4">
        <f t="shared" si="16"/>
        <v>20736000</v>
      </c>
      <c r="G59" s="4">
        <f t="shared" si="18"/>
        <v>240</v>
      </c>
      <c r="H59" s="4">
        <f t="shared" si="7"/>
        <v>0.65753424657534243</v>
      </c>
      <c r="I59" s="39">
        <f t="shared" si="8"/>
        <v>4.6656271725365378E-4</v>
      </c>
      <c r="J59" s="41">
        <f t="shared" si="1"/>
        <v>2.8133731850395322E-2</v>
      </c>
      <c r="K59" s="31">
        <f t="shared" si="9"/>
        <v>1.1100445238891978</v>
      </c>
      <c r="L59" s="50">
        <f t="shared" si="10"/>
        <v>0.49204101236223313</v>
      </c>
      <c r="M59" s="51">
        <f t="shared" si="11"/>
        <v>1.7713476445040393</v>
      </c>
      <c r="N59" s="35">
        <f t="shared" si="2"/>
        <v>13529.507270587475</v>
      </c>
      <c r="O59" s="36">
        <f t="shared" si="3"/>
        <v>815.82928841642479</v>
      </c>
      <c r="P59" s="32">
        <f t="shared" si="4"/>
        <v>32189.360403758456</v>
      </c>
      <c r="Q59" s="37">
        <f t="shared" si="5"/>
        <v>14268333.51230428</v>
      </c>
      <c r="R59" s="32">
        <f t="shared" si="12"/>
        <v>14268.33351230428</v>
      </c>
    </row>
    <row r="60" spans="3:18">
      <c r="C60" s="4">
        <f t="shared" si="13"/>
        <v>30326400</v>
      </c>
      <c r="D60" s="47">
        <f t="shared" si="14"/>
        <v>351</v>
      </c>
      <c r="E60" s="4"/>
      <c r="F60" s="4">
        <f t="shared" si="16"/>
        <v>21600000</v>
      </c>
      <c r="G60" s="4">
        <f t="shared" si="18"/>
        <v>250</v>
      </c>
      <c r="H60" s="4">
        <f t="shared" si="7"/>
        <v>0.68493150684931503</v>
      </c>
      <c r="I60" s="39">
        <f t="shared" si="8"/>
        <v>4.5713429330686614E-4</v>
      </c>
      <c r="J60" s="41">
        <f t="shared" si="1"/>
        <v>2.7565197886404026E-2</v>
      </c>
      <c r="K60" s="31">
        <f t="shared" si="9"/>
        <v>1.0876124478059574</v>
      </c>
      <c r="L60" s="50">
        <f t="shared" si="10"/>
        <v>0.48209771622604497</v>
      </c>
      <c r="M60" s="51">
        <f t="shared" si="11"/>
        <v>1.735551778413762</v>
      </c>
      <c r="N60" s="35">
        <f t="shared" si="2"/>
        <v>13928.515923499586</v>
      </c>
      <c r="O60" s="36">
        <f t="shared" si="3"/>
        <v>839.88951018702505</v>
      </c>
      <c r="P60" s="32">
        <f t="shared" si="4"/>
        <v>33138.68051393926</v>
      </c>
      <c r="Q60" s="37">
        <f t="shared" si="5"/>
        <v>14689131.433483714</v>
      </c>
      <c r="R60" s="32">
        <f t="shared" si="12"/>
        <v>14689.131433483713</v>
      </c>
    </row>
    <row r="61" spans="3:18">
      <c r="C61" s="4">
        <f t="shared" si="13"/>
        <v>31190400</v>
      </c>
      <c r="D61" s="47">
        <f t="shared" si="14"/>
        <v>361</v>
      </c>
      <c r="E61" s="4"/>
      <c r="F61" s="4">
        <f t="shared" si="16"/>
        <v>22464000</v>
      </c>
      <c r="G61" s="4">
        <f t="shared" si="18"/>
        <v>260</v>
      </c>
      <c r="H61" s="4">
        <f t="shared" si="7"/>
        <v>0.71232876712328763</v>
      </c>
      <c r="I61" s="39">
        <f t="shared" si="8"/>
        <v>4.4808832860302979E-4</v>
      </c>
      <c r="J61" s="41">
        <f t="shared" si="1"/>
        <v>2.7019726214762695E-2</v>
      </c>
      <c r="K61" s="31">
        <f t="shared" si="9"/>
        <v>1.066090317529677</v>
      </c>
      <c r="L61" s="50">
        <f t="shared" si="10"/>
        <v>0.4725577648624455</v>
      </c>
      <c r="M61" s="51">
        <f t="shared" si="11"/>
        <v>1.7012079535048037</v>
      </c>
      <c r="N61" s="35">
        <f t="shared" si="2"/>
        <v>14319.54545530514</v>
      </c>
      <c r="O61" s="36">
        <f t="shared" si="3"/>
        <v>863.46859095489992</v>
      </c>
      <c r="P61" s="32">
        <f t="shared" si="4"/>
        <v>34069.01672471653</v>
      </c>
      <c r="Q61" s="37">
        <f t="shared" si="5"/>
        <v>15101514.505636759</v>
      </c>
      <c r="R61" s="32">
        <f t="shared" si="12"/>
        <v>15101.514505636758</v>
      </c>
    </row>
    <row r="62" spans="3:18">
      <c r="C62" s="4">
        <f t="shared" si="13"/>
        <v>32054400</v>
      </c>
      <c r="D62" s="47">
        <f t="shared" si="14"/>
        <v>371</v>
      </c>
      <c r="E62" s="4"/>
      <c r="F62" s="4">
        <f t="shared" si="16"/>
        <v>23328000</v>
      </c>
      <c r="G62" s="4">
        <f t="shared" si="18"/>
        <v>270</v>
      </c>
      <c r="H62" s="4">
        <f t="shared" si="7"/>
        <v>0.73972602739726023</v>
      </c>
      <c r="I62" s="39">
        <f t="shared" si="8"/>
        <v>4.3940073427444181E-4</v>
      </c>
      <c r="J62" s="41">
        <f t="shared" si="1"/>
        <v>2.649586427674884E-2</v>
      </c>
      <c r="K62" s="31">
        <f t="shared" si="9"/>
        <v>1.0454208209034024</v>
      </c>
      <c r="L62" s="50">
        <f t="shared" si="10"/>
        <v>0.46339575394654364</v>
      </c>
      <c r="M62" s="51">
        <f t="shared" si="11"/>
        <v>1.6682247142075572</v>
      </c>
      <c r="N62" s="35">
        <f t="shared" si="2"/>
        <v>14702.915746117</v>
      </c>
      <c r="O62" s="36">
        <f t="shared" si="3"/>
        <v>886.5858194908551</v>
      </c>
      <c r="P62" s="32">
        <f t="shared" si="4"/>
        <v>34981.130093831183</v>
      </c>
      <c r="Q62" s="37">
        <f t="shared" si="5"/>
        <v>15505820.07705283</v>
      </c>
      <c r="R62" s="32">
        <f t="shared" si="12"/>
        <v>15505.820077052829</v>
      </c>
    </row>
    <row r="63" spans="3:18">
      <c r="C63" s="4">
        <f t="shared" si="13"/>
        <v>32918400</v>
      </c>
      <c r="D63" s="47">
        <f t="shared" si="14"/>
        <v>381</v>
      </c>
      <c r="E63" s="4"/>
      <c r="F63" s="4">
        <f t="shared" si="16"/>
        <v>24192000</v>
      </c>
      <c r="G63" s="4">
        <f t="shared" si="18"/>
        <v>280</v>
      </c>
      <c r="H63" s="4">
        <f t="shared" si="7"/>
        <v>0.76712328767123283</v>
      </c>
      <c r="I63" s="39">
        <f t="shared" si="8"/>
        <v>4.3104949613013006E-4</v>
      </c>
      <c r="J63" s="41">
        <f t="shared" si="1"/>
        <v>2.5992284616646842E-2</v>
      </c>
      <c r="K63" s="31">
        <f t="shared" si="9"/>
        <v>1.0255515818344179</v>
      </c>
      <c r="L63" s="50">
        <f t="shared" si="10"/>
        <v>0.45458846712518525</v>
      </c>
      <c r="M63" s="51">
        <f t="shared" si="11"/>
        <v>1.6365184816506668</v>
      </c>
      <c r="N63" s="35">
        <f t="shared" si="2"/>
        <v>15078.926777000732</v>
      </c>
      <c r="O63" s="36">
        <f t="shared" si="3"/>
        <v>909.25928465314405</v>
      </c>
      <c r="P63" s="32">
        <f t="shared" si="4"/>
        <v>35875.73433527445</v>
      </c>
      <c r="Q63" s="37">
        <f t="shared" si="5"/>
        <v>15902364.510316689</v>
      </c>
      <c r="R63" s="32">
        <f t="shared" si="12"/>
        <v>15902.364510316689</v>
      </c>
    </row>
    <row r="64" spans="3:18">
      <c r="C64" s="4">
        <f t="shared" si="13"/>
        <v>33782400</v>
      </c>
      <c r="D64" s="47">
        <f t="shared" si="14"/>
        <v>391</v>
      </c>
      <c r="E64" s="4"/>
      <c r="F64" s="4">
        <f t="shared" si="16"/>
        <v>25056000</v>
      </c>
      <c r="G64" s="4">
        <f t="shared" si="18"/>
        <v>290</v>
      </c>
      <c r="H64" s="4">
        <f t="shared" si="7"/>
        <v>0.79452054794520544</v>
      </c>
      <c r="I64" s="39">
        <f t="shared" si="8"/>
        <v>4.2301444845812988E-4</v>
      </c>
      <c r="J64" s="41">
        <f t="shared" si="1"/>
        <v>2.5507771242025232E-2</v>
      </c>
      <c r="K64" s="31">
        <f t="shared" si="9"/>
        <v>1.0064346221253475</v>
      </c>
      <c r="L64" s="50">
        <f t="shared" si="10"/>
        <v>0.44611463746690933</v>
      </c>
      <c r="M64" s="51">
        <f t="shared" si="11"/>
        <v>1.6060126948808737</v>
      </c>
      <c r="N64" s="35">
        <f t="shared" si="2"/>
        <v>15447.860322455865</v>
      </c>
      <c r="O64" s="36">
        <f t="shared" si="3"/>
        <v>931.50597744408856</v>
      </c>
      <c r="P64" s="32">
        <f t="shared" si="4"/>
        <v>36753.499846033963</v>
      </c>
      <c r="Q64" s="37">
        <f t="shared" si="5"/>
        <v>16291444.967213636</v>
      </c>
      <c r="R64" s="32">
        <f t="shared" si="12"/>
        <v>16291.444967213636</v>
      </c>
    </row>
    <row r="65" spans="2:18">
      <c r="C65" s="4">
        <f t="shared" si="13"/>
        <v>34646400</v>
      </c>
      <c r="D65" s="47">
        <f t="shared" si="14"/>
        <v>401</v>
      </c>
      <c r="E65" s="4"/>
      <c r="F65" s="4">
        <f t="shared" si="16"/>
        <v>25920000</v>
      </c>
      <c r="G65" s="4">
        <f t="shared" si="18"/>
        <v>300</v>
      </c>
      <c r="H65" s="4">
        <f t="shared" si="7"/>
        <v>0.82191780821917804</v>
      </c>
      <c r="I65" s="39">
        <f t="shared" si="8"/>
        <v>4.152770775042241E-4</v>
      </c>
      <c r="J65" s="41">
        <f t="shared" si="1"/>
        <v>2.5041207773504711E-2</v>
      </c>
      <c r="K65" s="31">
        <f t="shared" si="9"/>
        <v>0.98802589391140194</v>
      </c>
      <c r="L65" s="50">
        <f t="shared" si="10"/>
        <v>0.43795474020895481</v>
      </c>
      <c r="M65" s="51">
        <f t="shared" si="11"/>
        <v>1.5766370647522372</v>
      </c>
      <c r="N65" s="35">
        <f t="shared" si="2"/>
        <v>15809.981460642322</v>
      </c>
      <c r="O65" s="36">
        <f t="shared" si="3"/>
        <v>953.34188207673196</v>
      </c>
      <c r="P65" s="32">
        <f t="shared" si="4"/>
        <v>37615.05729921953</v>
      </c>
      <c r="Q65" s="37">
        <f t="shared" si="5"/>
        <v>16673341.001427097</v>
      </c>
      <c r="R65" s="32">
        <f t="shared" si="12"/>
        <v>16673.341001427096</v>
      </c>
    </row>
    <row r="66" spans="2:18">
      <c r="B66">
        <v>1</v>
      </c>
      <c r="C66" s="4">
        <f t="shared" si="13"/>
        <v>38966400</v>
      </c>
      <c r="D66" s="47">
        <f t="shared" si="14"/>
        <v>451</v>
      </c>
      <c r="E66" s="4"/>
      <c r="F66" s="4">
        <f t="shared" si="16"/>
        <v>30240000</v>
      </c>
      <c r="G66" s="4">
        <f>G65+50^B66</f>
        <v>350</v>
      </c>
      <c r="H66" s="4">
        <f t="shared" si="7"/>
        <v>0.95890410958904104</v>
      </c>
      <c r="I66" s="39">
        <f t="shared" si="8"/>
        <v>3.8050312760732859E-4</v>
      </c>
      <c r="J66" s="41">
        <f t="shared" si="1"/>
        <v>2.2944338594721912E-2</v>
      </c>
      <c r="K66" s="31">
        <f t="shared" si="9"/>
        <v>0.90529182359334781</v>
      </c>
      <c r="L66" s="50">
        <f t="shared" si="10"/>
        <v>0.401281836699179</v>
      </c>
      <c r="M66" s="51">
        <f t="shared" si="11"/>
        <v>1.4446146121170444</v>
      </c>
      <c r="N66" s="35">
        <f t="shared" si="2"/>
        <v>17526.669289683385</v>
      </c>
      <c r="O66" s="36">
        <f t="shared" si="3"/>
        <v>1056.858158167908</v>
      </c>
      <c r="P66" s="32">
        <f t="shared" si="4"/>
        <v>41699.395488672977</v>
      </c>
      <c r="Q66" s="37">
        <f t="shared" si="5"/>
        <v>18483774.596042987</v>
      </c>
      <c r="R66" s="32">
        <f t="shared" si="12"/>
        <v>18483.774596042986</v>
      </c>
    </row>
    <row r="67" spans="2:18">
      <c r="B67">
        <f t="shared" ref="B67:B69" si="19">B66+0.1</f>
        <v>1.1000000000000001</v>
      </c>
      <c r="C67" s="4">
        <f t="shared" si="13"/>
        <v>45354632.990234323</v>
      </c>
      <c r="D67" s="47">
        <f t="shared" si="14"/>
        <v>524.93788183141578</v>
      </c>
      <c r="E67" s="4"/>
      <c r="F67" s="4">
        <f t="shared" si="16"/>
        <v>36628232.990234315</v>
      </c>
      <c r="G67" s="4">
        <f t="shared" ref="G67:G81" si="20">G66+50^B67</f>
        <v>423.93788183141572</v>
      </c>
      <c r="H67" s="4">
        <f t="shared" si="7"/>
        <v>1.1614736488531938</v>
      </c>
      <c r="I67" s="39">
        <f t="shared" si="8"/>
        <v>3.385542759157344E-4</v>
      </c>
      <c r="J67" s="41">
        <f t="shared" si="1"/>
        <v>2.0414822837718782E-2</v>
      </c>
      <c r="K67" s="31">
        <f t="shared" si="9"/>
        <v>0.80548724988503229</v>
      </c>
      <c r="L67" s="50">
        <f t="shared" si="10"/>
        <v>0.35704222069371999</v>
      </c>
      <c r="M67" s="51">
        <f t="shared" si="11"/>
        <v>1.2853519944973919</v>
      </c>
      <c r="N67" s="35">
        <f t="shared" si="2"/>
        <v>19818.254840806116</v>
      </c>
      <c r="O67" s="36">
        <f t="shared" si="3"/>
        <v>1195.0407669006088</v>
      </c>
      <c r="P67" s="32">
        <f t="shared" si="4"/>
        <v>47151.528498830419</v>
      </c>
      <c r="Q67" s="37">
        <f t="shared" si="5"/>
        <v>20900500.221112777</v>
      </c>
      <c r="R67" s="32">
        <f t="shared" si="12"/>
        <v>20900.500221112776</v>
      </c>
    </row>
    <row r="68" spans="2:18">
      <c r="B68">
        <f t="shared" si="19"/>
        <v>1.2000000000000002</v>
      </c>
      <c r="C68" s="4">
        <f t="shared" si="13"/>
        <v>54801281.309104249</v>
      </c>
      <c r="D68" s="47">
        <f t="shared" si="14"/>
        <v>634.27408922574364</v>
      </c>
      <c r="E68" s="4"/>
      <c r="F68" s="4">
        <f t="shared" si="16"/>
        <v>46074881.309104249</v>
      </c>
      <c r="G68" s="4">
        <f t="shared" si="20"/>
        <v>533.27408922574364</v>
      </c>
      <c r="H68" s="4">
        <f t="shared" si="7"/>
        <v>1.4610249019883388</v>
      </c>
      <c r="I68" s="39">
        <f t="shared" si="8"/>
        <v>2.909123074603187E-4</v>
      </c>
      <c r="J68" s="41">
        <f t="shared" si="1"/>
        <v>1.7542012139857215E-2</v>
      </c>
      <c r="K68" s="31">
        <f t="shared" si="9"/>
        <v>0.69213763099020631</v>
      </c>
      <c r="L68" s="50">
        <f t="shared" si="10"/>
        <v>0.30679859529707726</v>
      </c>
      <c r="M68" s="51">
        <f t="shared" si="11"/>
        <v>1.104474943069478</v>
      </c>
      <c r="N68" s="35">
        <f t="shared" si="2"/>
        <v>22780.326400207392</v>
      </c>
      <c r="O68" s="36">
        <f t="shared" si="3"/>
        <v>1373.6536819325056</v>
      </c>
      <c r="P68" s="32">
        <f t="shared" si="4"/>
        <v>54198.879674328935</v>
      </c>
      <c r="Q68" s="37">
        <f t="shared" si="5"/>
        <v>24024326.096777011</v>
      </c>
      <c r="R68" s="32">
        <f t="shared" si="12"/>
        <v>24024.326096777011</v>
      </c>
    </row>
    <row r="69" spans="2:18">
      <c r="B69">
        <f t="shared" si="19"/>
        <v>1.3000000000000003</v>
      </c>
      <c r="C69" s="4">
        <f t="shared" si="13"/>
        <v>68770584.651175171</v>
      </c>
      <c r="D69" s="47">
        <f t="shared" si="14"/>
        <v>795.95584087008308</v>
      </c>
      <c r="E69" s="4"/>
      <c r="F69" s="4">
        <f t="shared" si="16"/>
        <v>60044184.651175171</v>
      </c>
      <c r="G69" s="4">
        <f t="shared" si="20"/>
        <v>694.95584087008308</v>
      </c>
      <c r="H69" s="4">
        <f t="shared" si="7"/>
        <v>1.9039886051235153</v>
      </c>
      <c r="I69" s="39">
        <f t="shared" si="8"/>
        <v>2.4035567248062629E-4</v>
      </c>
      <c r="J69" s="41">
        <f t="shared" ref="J69:J82" si="21">$A$13*I69</f>
        <v>1.4493447050581764E-2</v>
      </c>
      <c r="K69" s="31">
        <f t="shared" si="9"/>
        <v>0.57185344682775407</v>
      </c>
      <c r="L69" s="50">
        <f t="shared" si="10"/>
        <v>0.25348113777825976</v>
      </c>
      <c r="M69" s="51">
        <f t="shared" si="11"/>
        <v>0.91253209600173524</v>
      </c>
      <c r="N69" s="35">
        <f t="shared" ref="N69:N82" si="22">0.066/0.8*(C69^0.8-$C$9^0.8-(C69+$A$8)^0.8+($C$9+$A$8)^0.8)</f>
        <v>26469.448674862229</v>
      </c>
      <c r="O69" s="36">
        <f t="shared" ref="O69:O82" si="23">N69*$A$13/1000</f>
        <v>1596.1077550941925</v>
      </c>
      <c r="P69" s="32">
        <f t="shared" ref="P69:P82" si="24">O69*$A$19/1000</f>
        <v>62976.02758499646</v>
      </c>
      <c r="Q69" s="37">
        <f t="shared" ref="Q69:Q82" si="25">P69/$A$23*1000000</f>
        <v>27914905.844413325</v>
      </c>
      <c r="R69" s="32">
        <f t="shared" si="12"/>
        <v>27914.905844413326</v>
      </c>
    </row>
    <row r="70" spans="2:18">
      <c r="B70">
        <f>B69+0.1</f>
        <v>1.4000000000000004</v>
      </c>
      <c r="C70" s="4">
        <f t="shared" si="13"/>
        <v>89427798.646640018</v>
      </c>
      <c r="D70" s="47">
        <f t="shared" si="14"/>
        <v>1035.0439658175928</v>
      </c>
      <c r="E70" s="4"/>
      <c r="F70" s="4">
        <f t="shared" si="16"/>
        <v>80701398.646640003</v>
      </c>
      <c r="G70" s="4">
        <f t="shared" si="20"/>
        <v>934.04396581759272</v>
      </c>
      <c r="H70" s="4">
        <f t="shared" ref="H70:H82" si="26">G70/365</f>
        <v>2.5590245638838156</v>
      </c>
      <c r="I70" s="39">
        <f t="shared" ref="I70:I82" si="27">0.066*($C70^-0.2-($A$8+$C70)^-0.2)</f>
        <v>1.9046157972962434E-4</v>
      </c>
      <c r="J70" s="41">
        <f t="shared" si="21"/>
        <v>1.1484833257696347E-2</v>
      </c>
      <c r="K70" s="31">
        <f t="shared" ref="K70:K82" si="28">J70*$A$19/1000</f>
        <v>0.45314558101566704</v>
      </c>
      <c r="L70" s="50">
        <f t="shared" ref="L70:L82" si="29">K70/$A$23*1000</f>
        <v>0.20086240293247654</v>
      </c>
      <c r="M70" s="51">
        <f t="shared" ref="M70:M82" si="30">L70/1000*3600</f>
        <v>0.72310465055691553</v>
      </c>
      <c r="N70" s="35">
        <f t="shared" si="22"/>
        <v>30881.319636336884</v>
      </c>
      <c r="O70" s="36">
        <f t="shared" si="23"/>
        <v>1862.143574071114</v>
      </c>
      <c r="P70" s="32">
        <f t="shared" si="24"/>
        <v>73472.736858549877</v>
      </c>
      <c r="Q70" s="37">
        <f t="shared" si="25"/>
        <v>32567702.508222461</v>
      </c>
      <c r="R70" s="32">
        <f t="shared" ref="R70:R82" si="31">Q70/1000</f>
        <v>32567.702508222461</v>
      </c>
    </row>
    <row r="71" spans="2:18">
      <c r="B71">
        <f t="shared" ref="B71:B82" si="32">B70+0.1</f>
        <v>1.5000000000000004</v>
      </c>
      <c r="C71" s="4">
        <f t="shared" ref="C71:C82" si="33">D71*24*3600</f>
        <v>119974811.59389889</v>
      </c>
      <c r="D71" s="47">
        <f t="shared" si="14"/>
        <v>1388.597356410867</v>
      </c>
      <c r="E71" s="4"/>
      <c r="F71" s="4">
        <f t="shared" si="16"/>
        <v>111248411.59389889</v>
      </c>
      <c r="G71" s="4">
        <f t="shared" si="20"/>
        <v>1287.597356410867</v>
      </c>
      <c r="H71" s="4">
        <f t="shared" si="26"/>
        <v>3.5276639901667588</v>
      </c>
      <c r="I71" s="39">
        <f t="shared" si="27"/>
        <v>1.4472371635391334E-4</v>
      </c>
      <c r="J71" s="41">
        <f t="shared" si="21"/>
        <v>8.7268400961409733E-3</v>
      </c>
      <c r="K71" s="31">
        <f t="shared" si="28"/>
        <v>0.34432620283333826</v>
      </c>
      <c r="L71" s="50">
        <f t="shared" si="29"/>
        <v>0.15262686295804001</v>
      </c>
      <c r="M71" s="51">
        <f t="shared" si="30"/>
        <v>0.54945670664894408</v>
      </c>
      <c r="N71" s="35">
        <f t="shared" si="22"/>
        <v>35940.916660107301</v>
      </c>
      <c r="O71" s="36">
        <f t="shared" si="23"/>
        <v>2167.2372746044698</v>
      </c>
      <c r="P71" s="32">
        <f t="shared" si="24"/>
        <v>85510.51390679396</v>
      </c>
      <c r="Q71" s="37">
        <f t="shared" si="25"/>
        <v>37903596.589890935</v>
      </c>
      <c r="R71" s="32">
        <f t="shared" si="31"/>
        <v>37903.596589890934</v>
      </c>
    </row>
    <row r="72" spans="2:18">
      <c r="B72">
        <f t="shared" si="32"/>
        <v>1.6000000000000005</v>
      </c>
      <c r="C72" s="4">
        <f t="shared" si="33"/>
        <v>165146440.26584199</v>
      </c>
      <c r="D72" s="47">
        <f t="shared" si="14"/>
        <v>1911.4171327065046</v>
      </c>
      <c r="E72" s="4"/>
      <c r="F72" s="4">
        <f t="shared" si="16"/>
        <v>156420040.26584199</v>
      </c>
      <c r="G72" s="4">
        <f t="shared" si="20"/>
        <v>1810.4171327065046</v>
      </c>
      <c r="H72" s="4">
        <f t="shared" si="26"/>
        <v>4.9600469389219306</v>
      </c>
      <c r="I72" s="39">
        <f t="shared" si="27"/>
        <v>1.0568510382097871E-4</v>
      </c>
      <c r="J72" s="41">
        <f t="shared" si="21"/>
        <v>6.3728117604050158E-3</v>
      </c>
      <c r="K72" s="31">
        <f t="shared" si="28"/>
        <v>0.25144566081854031</v>
      </c>
      <c r="L72" s="50">
        <f t="shared" si="29"/>
        <v>0.11145640993729623</v>
      </c>
      <c r="M72" s="51">
        <f t="shared" si="30"/>
        <v>0.40124307577426643</v>
      </c>
      <c r="N72" s="35">
        <f t="shared" si="22"/>
        <v>41510.933990542188</v>
      </c>
      <c r="O72" s="36">
        <f t="shared" si="23"/>
        <v>2503.1093196296938</v>
      </c>
      <c r="P72" s="32">
        <f t="shared" si="24"/>
        <v>98762.681315309193</v>
      </c>
      <c r="Q72" s="37">
        <f t="shared" si="25"/>
        <v>43777784.270970389</v>
      </c>
      <c r="R72" s="32">
        <f t="shared" si="31"/>
        <v>43777.784270970391</v>
      </c>
    </row>
    <row r="73" spans="2:18">
      <c r="B73">
        <f t="shared" si="32"/>
        <v>1.7000000000000006</v>
      </c>
      <c r="C73" s="4">
        <f t="shared" si="33"/>
        <v>231944331.12341633</v>
      </c>
      <c r="D73" s="47">
        <f t="shared" si="14"/>
        <v>2684.5408694839853</v>
      </c>
      <c r="E73" s="4"/>
      <c r="F73" s="4">
        <f t="shared" si="16"/>
        <v>223217931.12341633</v>
      </c>
      <c r="G73" s="4">
        <f t="shared" si="20"/>
        <v>2583.5408694839853</v>
      </c>
      <c r="H73" s="4">
        <f t="shared" si="26"/>
        <v>7.0781941629698224</v>
      </c>
      <c r="I73" s="39">
        <f t="shared" si="27"/>
        <v>7.4484270495965227E-5</v>
      </c>
      <c r="J73" s="41">
        <f t="shared" si="21"/>
        <v>4.4914015109067031E-3</v>
      </c>
      <c r="K73" s="31">
        <f t="shared" si="28"/>
        <v>0.17721273801433488</v>
      </c>
      <c r="L73" s="50">
        <f t="shared" si="29"/>
        <v>7.8551745573729986E-2</v>
      </c>
      <c r="M73" s="51">
        <f t="shared" si="30"/>
        <v>0.282786284065428</v>
      </c>
      <c r="N73" s="35">
        <f t="shared" si="22"/>
        <v>47416.460554451405</v>
      </c>
      <c r="O73" s="36">
        <f t="shared" si="23"/>
        <v>2859.2125714334197</v>
      </c>
      <c r="P73" s="32">
        <f t="shared" si="24"/>
        <v>112813.09121847701</v>
      </c>
      <c r="Q73" s="37">
        <f t="shared" si="25"/>
        <v>50005802.845069595</v>
      </c>
      <c r="R73" s="32">
        <f t="shared" si="31"/>
        <v>50005.802845069593</v>
      </c>
    </row>
    <row r="74" spans="2:18">
      <c r="B74">
        <f t="shared" si="32"/>
        <v>1.8000000000000007</v>
      </c>
      <c r="C74" s="4">
        <f t="shared" si="33"/>
        <v>330722222.33971906</v>
      </c>
      <c r="D74" s="47">
        <f t="shared" si="14"/>
        <v>3827.8034993023043</v>
      </c>
      <c r="E74" s="4"/>
      <c r="F74" s="4">
        <f t="shared" si="16"/>
        <v>321995822.33971906</v>
      </c>
      <c r="G74" s="4">
        <f t="shared" si="20"/>
        <v>3726.8034993023043</v>
      </c>
      <c r="H74" s="4">
        <f t="shared" si="26"/>
        <v>10.21042054603371</v>
      </c>
      <c r="I74" s="39">
        <f t="shared" si="27"/>
        <v>5.0941850583481814E-5</v>
      </c>
      <c r="J74" s="41">
        <f t="shared" si="21"/>
        <v>3.0717935901839531E-3</v>
      </c>
      <c r="K74" s="31">
        <f t="shared" si="28"/>
        <v>0.12120068789429805</v>
      </c>
      <c r="L74" s="50">
        <f t="shared" si="29"/>
        <v>5.3723709173004452E-2</v>
      </c>
      <c r="M74" s="51">
        <f t="shared" si="30"/>
        <v>0.19340535302281603</v>
      </c>
      <c r="N74" s="35">
        <f t="shared" si="22"/>
        <v>53476.09234493132</v>
      </c>
      <c r="O74" s="36">
        <f t="shared" si="23"/>
        <v>3224.6083683993584</v>
      </c>
      <c r="P74" s="32">
        <f t="shared" si="24"/>
        <v>127230.14778356509</v>
      </c>
      <c r="Q74" s="37">
        <f t="shared" si="25"/>
        <v>56396342.102644101</v>
      </c>
      <c r="R74" s="32">
        <f t="shared" si="31"/>
        <v>56396.342102644099</v>
      </c>
    </row>
    <row r="75" spans="2:18">
      <c r="B75">
        <f t="shared" si="32"/>
        <v>1.9000000000000008</v>
      </c>
      <c r="C75" s="4">
        <f t="shared" si="33"/>
        <v>476790783.30586755</v>
      </c>
      <c r="D75" s="47">
        <f t="shared" ref="D75:D82" si="34">$D$9+G75</f>
        <v>5518.4118438179121</v>
      </c>
      <c r="E75" s="4"/>
      <c r="F75" s="4">
        <f t="shared" si="16"/>
        <v>468064383.30586761</v>
      </c>
      <c r="G75" s="4">
        <f t="shared" si="20"/>
        <v>5417.4118438179121</v>
      </c>
      <c r="H75" s="4">
        <f t="shared" si="26"/>
        <v>14.842224229638115</v>
      </c>
      <c r="I75" s="39">
        <f t="shared" si="27"/>
        <v>3.4009338048965833E-5</v>
      </c>
      <c r="J75" s="41">
        <f t="shared" si="21"/>
        <v>2.0507630843526396E-3</v>
      </c>
      <c r="K75" s="31">
        <f t="shared" si="28"/>
        <v>8.0914908256217749E-2</v>
      </c>
      <c r="L75" s="50">
        <f t="shared" si="29"/>
        <v>3.5866537347614254E-2</v>
      </c>
      <c r="M75" s="51">
        <f t="shared" si="30"/>
        <v>0.12911953445141131</v>
      </c>
      <c r="N75" s="35">
        <f t="shared" si="22"/>
        <v>59528.106837982552</v>
      </c>
      <c r="O75" s="36">
        <f t="shared" si="23"/>
        <v>3589.5448423303478</v>
      </c>
      <c r="P75" s="32">
        <f t="shared" si="24"/>
        <v>141629.08129898619</v>
      </c>
      <c r="Q75" s="37">
        <f t="shared" si="25"/>
        <v>62778848.093522251</v>
      </c>
      <c r="R75" s="32">
        <f t="shared" si="31"/>
        <v>62778.848093522254</v>
      </c>
    </row>
    <row r="76" spans="2:18">
      <c r="B76">
        <f t="shared" si="32"/>
        <v>2.0000000000000009</v>
      </c>
      <c r="C76" s="4">
        <f t="shared" si="33"/>
        <v>692790783.30586827</v>
      </c>
      <c r="D76" s="47">
        <f t="shared" si="34"/>
        <v>8018.4118438179203</v>
      </c>
      <c r="E76" s="4"/>
      <c r="F76" s="4">
        <f t="shared" ref="F76:F82" si="35">G76*24*3600</f>
        <v>684064383.30586827</v>
      </c>
      <c r="G76" s="4">
        <f t="shared" si="20"/>
        <v>7917.4118438179203</v>
      </c>
      <c r="H76" s="4">
        <f t="shared" si="26"/>
        <v>21.691539298131289</v>
      </c>
      <c r="I76" s="39">
        <f t="shared" si="27"/>
        <v>2.2286568554386073E-5</v>
      </c>
      <c r="J76" s="41">
        <f t="shared" si="21"/>
        <v>1.34388008382948E-3</v>
      </c>
      <c r="K76" s="31">
        <f t="shared" si="28"/>
        <v>5.3024132587575962E-2</v>
      </c>
      <c r="L76" s="50">
        <f t="shared" si="29"/>
        <v>2.3503604870379415E-2</v>
      </c>
      <c r="M76" s="51">
        <f t="shared" si="30"/>
        <v>8.4612977533365899E-2</v>
      </c>
      <c r="N76" s="35">
        <f t="shared" si="22"/>
        <v>65445.18938617174</v>
      </c>
      <c r="O76" s="36">
        <f t="shared" si="23"/>
        <v>3946.3449199861557</v>
      </c>
      <c r="P76" s="32">
        <f t="shared" si="24"/>
        <v>155706.98516297375</v>
      </c>
      <c r="Q76" s="37">
        <f t="shared" si="25"/>
        <v>69019053.706991911</v>
      </c>
      <c r="R76" s="32">
        <f t="shared" si="31"/>
        <v>69019.053706991908</v>
      </c>
    </row>
    <row r="77" spans="2:18">
      <c r="B77">
        <f t="shared" si="32"/>
        <v>2.100000000000001</v>
      </c>
      <c r="C77" s="4">
        <f t="shared" si="33"/>
        <v>1012202432.8175851</v>
      </c>
      <c r="D77" s="47">
        <f t="shared" si="34"/>
        <v>11715.305935388717</v>
      </c>
      <c r="E77" s="4"/>
      <c r="F77" s="4">
        <f t="shared" si="35"/>
        <v>1003476032.8175851</v>
      </c>
      <c r="G77" s="4">
        <f t="shared" si="20"/>
        <v>11614.305935388717</v>
      </c>
      <c r="H77" s="4">
        <f t="shared" si="26"/>
        <v>31.820016261338949</v>
      </c>
      <c r="I77" s="39">
        <f t="shared" si="27"/>
        <v>1.4403836966040296E-5</v>
      </c>
      <c r="J77" s="41">
        <f t="shared" si="21"/>
        <v>8.6855136905222982E-4</v>
      </c>
      <c r="K77" s="31">
        <f t="shared" si="28"/>
        <v>3.4269562817324781E-2</v>
      </c>
      <c r="L77" s="50">
        <f t="shared" si="29"/>
        <v>1.5190409050232615E-2</v>
      </c>
      <c r="M77" s="51">
        <f t="shared" si="30"/>
        <v>5.4685472580837419E-2</v>
      </c>
      <c r="N77" s="35">
        <f t="shared" si="22"/>
        <v>71137.758166345156</v>
      </c>
      <c r="O77" s="36">
        <f t="shared" si="23"/>
        <v>4289.6068174306129</v>
      </c>
      <c r="P77" s="32">
        <f t="shared" si="24"/>
        <v>169250.72658854225</v>
      </c>
      <c r="Q77" s="37">
        <f t="shared" si="25"/>
        <v>75022485.189956665</v>
      </c>
      <c r="R77" s="32">
        <f t="shared" si="31"/>
        <v>75022.485189956671</v>
      </c>
    </row>
    <row r="78" spans="2:18">
      <c r="B78">
        <f t="shared" si="32"/>
        <v>2.2000000000000011</v>
      </c>
      <c r="C78" s="4">
        <f t="shared" si="33"/>
        <v>1484534848.7610829</v>
      </c>
      <c r="D78" s="47">
        <f t="shared" si="34"/>
        <v>17182.116305105126</v>
      </c>
      <c r="E78" s="4"/>
      <c r="F78" s="4">
        <f t="shared" si="35"/>
        <v>1475808448.7610829</v>
      </c>
      <c r="G78" s="4">
        <f t="shared" si="20"/>
        <v>17081.116305105126</v>
      </c>
      <c r="H78" s="4">
        <f t="shared" si="26"/>
        <v>46.797578918096235</v>
      </c>
      <c r="I78" s="39">
        <f t="shared" si="27"/>
        <v>9.2163965876343531E-6</v>
      </c>
      <c r="J78" s="41">
        <f t="shared" si="21"/>
        <v>5.5574871423435146E-4</v>
      </c>
      <c r="K78" s="31">
        <f t="shared" si="28"/>
        <v>2.192762126883057E-2</v>
      </c>
      <c r="L78" s="50">
        <f t="shared" si="29"/>
        <v>9.719690278736955E-3</v>
      </c>
      <c r="M78" s="51">
        <f t="shared" si="30"/>
        <v>3.4990885003453036E-2</v>
      </c>
      <c r="N78" s="35">
        <f t="shared" si="22"/>
        <v>76549.803690249115</v>
      </c>
      <c r="O78" s="36">
        <f t="shared" si="23"/>
        <v>4615.9531625220216</v>
      </c>
      <c r="P78" s="32">
        <f t="shared" si="24"/>
        <v>182127.04798046887</v>
      </c>
      <c r="Q78" s="37">
        <f t="shared" si="25"/>
        <v>80730074.459427685</v>
      </c>
      <c r="R78" s="32">
        <f t="shared" si="31"/>
        <v>80730.074459427691</v>
      </c>
    </row>
    <row r="79" spans="2:18">
      <c r="B79">
        <f t="shared" si="32"/>
        <v>2.3000000000000012</v>
      </c>
      <c r="C79" s="4">
        <f t="shared" si="33"/>
        <v>2183000015.8646321</v>
      </c>
      <c r="D79" s="47">
        <f t="shared" si="34"/>
        <v>25266.203887322132</v>
      </c>
      <c r="E79" s="4"/>
      <c r="F79" s="4">
        <f t="shared" si="35"/>
        <v>2174273615.8646321</v>
      </c>
      <c r="G79" s="4">
        <f t="shared" si="20"/>
        <v>25165.203887322132</v>
      </c>
      <c r="H79" s="4">
        <f t="shared" si="26"/>
        <v>68.945764074855163</v>
      </c>
      <c r="I79" s="39">
        <f t="shared" si="27"/>
        <v>5.8553874253998998E-6</v>
      </c>
      <c r="J79" s="41">
        <f t="shared" si="21"/>
        <v>3.5307986175161393E-4</v>
      </c>
      <c r="K79" s="31">
        <f t="shared" si="28"/>
        <v>1.3931119025271679E-2</v>
      </c>
      <c r="L79" s="50">
        <f t="shared" si="29"/>
        <v>6.175141411911206E-3</v>
      </c>
      <c r="M79" s="51">
        <f t="shared" si="30"/>
        <v>2.223050908288034E-2</v>
      </c>
      <c r="N79" s="35">
        <f t="shared" si="22"/>
        <v>81651.587142711302</v>
      </c>
      <c r="O79" s="36">
        <f t="shared" si="23"/>
        <v>4923.5907047054916</v>
      </c>
      <c r="P79" s="32">
        <f t="shared" si="24"/>
        <v>194265.19484485986</v>
      </c>
      <c r="Q79" s="37">
        <f t="shared" si="25"/>
        <v>86110458.707827941</v>
      </c>
      <c r="R79" s="32">
        <f t="shared" si="31"/>
        <v>86110.458707827944</v>
      </c>
    </row>
    <row r="80" spans="2:18">
      <c r="B80">
        <f t="shared" si="32"/>
        <v>2.4000000000000012</v>
      </c>
      <c r="C80" s="4">
        <f t="shared" si="33"/>
        <v>3215860715.6378775</v>
      </c>
      <c r="D80" s="47">
        <f t="shared" si="34"/>
        <v>37220.610134697657</v>
      </c>
      <c r="E80" s="4"/>
      <c r="F80" s="4">
        <f t="shared" si="35"/>
        <v>3207134315.6378775</v>
      </c>
      <c r="G80" s="4">
        <f t="shared" si="20"/>
        <v>37119.610134697657</v>
      </c>
      <c r="H80" s="4">
        <f t="shared" si="26"/>
        <v>101.69756201287029</v>
      </c>
      <c r="I80" s="39">
        <f t="shared" si="27"/>
        <v>3.7016061247761753E-6</v>
      </c>
      <c r="J80" s="41">
        <f t="shared" si="21"/>
        <v>2.2320684932400337E-4</v>
      </c>
      <c r="K80" s="31">
        <f t="shared" si="28"/>
        <v>8.8068494469278769E-3</v>
      </c>
      <c r="L80" s="50">
        <f t="shared" si="29"/>
        <v>3.9037453222198035E-3</v>
      </c>
      <c r="M80" s="51">
        <f t="shared" si="30"/>
        <v>1.4053483159991293E-2</v>
      </c>
      <c r="N80" s="35">
        <f t="shared" si="22"/>
        <v>86432.159480896706</v>
      </c>
      <c r="O80" s="36">
        <f t="shared" si="23"/>
        <v>5211.8592166980707</v>
      </c>
      <c r="P80" s="32">
        <f t="shared" si="24"/>
        <v>205639.11725403907</v>
      </c>
      <c r="Q80" s="37">
        <f t="shared" si="25"/>
        <v>91152090.981400296</v>
      </c>
      <c r="R80" s="32">
        <f t="shared" si="31"/>
        <v>91152.090981400295</v>
      </c>
    </row>
    <row r="81" spans="2:18">
      <c r="B81">
        <f t="shared" si="32"/>
        <v>2.5000000000000013</v>
      </c>
      <c r="C81" s="4">
        <f t="shared" si="33"/>
        <v>4743211363.0008268</v>
      </c>
      <c r="D81" s="47">
        <f t="shared" si="34"/>
        <v>54898.279664361427</v>
      </c>
      <c r="E81" s="4"/>
      <c r="F81" s="4">
        <f t="shared" si="35"/>
        <v>4734484963.0008268</v>
      </c>
      <c r="G81" s="4">
        <f t="shared" si="20"/>
        <v>54797.279664361427</v>
      </c>
      <c r="H81" s="4">
        <f t="shared" si="26"/>
        <v>150.12953332701761</v>
      </c>
      <c r="I81" s="39">
        <f t="shared" si="27"/>
        <v>2.3320072070766792E-6</v>
      </c>
      <c r="J81" s="41">
        <f t="shared" si="21"/>
        <v>1.4062003458672375E-4</v>
      </c>
      <c r="K81" s="31">
        <f t="shared" si="28"/>
        <v>5.5483040846537723E-3</v>
      </c>
      <c r="L81" s="50">
        <f t="shared" si="29"/>
        <v>2.4593546474529133E-3</v>
      </c>
      <c r="M81" s="51">
        <f t="shared" si="30"/>
        <v>8.8536767308304877E-3</v>
      </c>
      <c r="N81" s="35">
        <f t="shared" si="22"/>
        <v>90893.099101529209</v>
      </c>
      <c r="O81" s="36">
        <f t="shared" si="23"/>
        <v>5480.8538758222103</v>
      </c>
      <c r="P81" s="32">
        <f t="shared" si="24"/>
        <v>216252.57052444114</v>
      </c>
      <c r="Q81" s="37">
        <f t="shared" si="25"/>
        <v>95856635.870762914</v>
      </c>
      <c r="R81" s="32">
        <f t="shared" si="31"/>
        <v>95856.635870762912</v>
      </c>
    </row>
    <row r="82" spans="2:18">
      <c r="B82">
        <f t="shared" si="32"/>
        <v>2.6000000000000014</v>
      </c>
      <c r="C82" s="4">
        <f t="shared" si="33"/>
        <v>7001792796.5979881</v>
      </c>
      <c r="D82" s="47">
        <f t="shared" si="34"/>
        <v>81039.268479143386</v>
      </c>
      <c r="E82" s="4"/>
      <c r="F82" s="4">
        <f t="shared" si="35"/>
        <v>6993066396.5979881</v>
      </c>
      <c r="G82" s="4">
        <f>G81+50^B82</f>
        <v>80938.268479143386</v>
      </c>
      <c r="H82" s="4">
        <f t="shared" si="26"/>
        <v>221.7486807647764</v>
      </c>
      <c r="I82" s="39">
        <f t="shared" si="27"/>
        <v>1.4656911374421948E-6</v>
      </c>
      <c r="J82" s="41">
        <f t="shared" si="21"/>
        <v>8.8381175587764346E-5</v>
      </c>
      <c r="K82" s="31">
        <f t="shared" si="28"/>
        <v>3.4871676639908304E-3</v>
      </c>
      <c r="L82" s="50">
        <f t="shared" si="29"/>
        <v>1.545730347513666E-3</v>
      </c>
      <c r="M82" s="51">
        <f t="shared" si="30"/>
        <v>5.5646292510491977E-3</v>
      </c>
      <c r="N82" s="35">
        <f t="shared" si="22"/>
        <v>95043.81803950906</v>
      </c>
      <c r="O82" s="36">
        <f t="shared" si="23"/>
        <v>5731.1422277823958</v>
      </c>
      <c r="P82" s="32">
        <f t="shared" si="24"/>
        <v>226127.94773938222</v>
      </c>
      <c r="Q82" s="37">
        <f t="shared" si="25"/>
        <v>100234019.38802403</v>
      </c>
      <c r="R82" s="32">
        <f t="shared" si="31"/>
        <v>100234.01938802403</v>
      </c>
    </row>
  </sheetData>
  <mergeCells count="7">
    <mergeCell ref="C2:D3"/>
    <mergeCell ref="E2:E4"/>
    <mergeCell ref="F2:H3"/>
    <mergeCell ref="K3:M3"/>
    <mergeCell ref="P3:R3"/>
    <mergeCell ref="I2:M2"/>
    <mergeCell ref="N2:R2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基礎データ</vt:lpstr>
      <vt:lpstr>1号機</vt:lpstr>
      <vt:lpstr>2号機</vt:lpstr>
      <vt:lpstr>3号機</vt:lpstr>
      <vt:lpstr>1号機プール</vt:lpstr>
      <vt:lpstr>2号機プール</vt:lpstr>
      <vt:lpstr>3号機プール</vt:lpstr>
      <vt:lpstr>4号機プール既存</vt:lpstr>
      <vt:lpstr>4号機プール最新定点</vt:lpstr>
      <vt:lpstr>4号機プール合計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okajima</dc:creator>
  <cp:lastModifiedBy>Maruyama</cp:lastModifiedBy>
  <dcterms:created xsi:type="dcterms:W3CDTF">2011-03-28T10:02:35Z</dcterms:created>
  <dcterms:modified xsi:type="dcterms:W3CDTF">2011-05-27T04:49:03Z</dcterms:modified>
</cp:coreProperties>
</file>